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and.com\projects\LOU\5900--5999\5942\084\Designs-Studies-Reports\Submittals\Final Submittal\Miscellaneous\"/>
    </mc:Choice>
  </mc:AlternateContent>
  <xr:revisionPtr revIDLastSave="0" documentId="13_ncr:1_{194FC562-DC2A-49E1-B175-648B5A7D29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nector Route" sheetId="1" r:id="rId1"/>
    <sheet name="Connector Transverse Benching" sheetId="9" r:id="rId2"/>
    <sheet name="KY 245" sheetId="20" r:id="rId3"/>
    <sheet name="US 62" sheetId="10" r:id="rId4"/>
    <sheet name="Brookview Ln." sheetId="16" r:id="rId5"/>
    <sheet name="Greenfield Ave." sheetId="12" r:id="rId6"/>
    <sheet name="Old Boston Rd." sheetId="17" r:id="rId7"/>
    <sheet name="Piper Dr." sheetId="11" r:id="rId8"/>
    <sheet name="KY 2737" sheetId="13" r:id="rId9"/>
    <sheet name="KY 1430 E." sheetId="14" r:id="rId10"/>
    <sheet name="Cul-De-Sacs" sheetId="23" r:id="rId11"/>
    <sheet name="KY 1430 E. Transverse Benching" sheetId="24" r:id="rId12"/>
    <sheet name="KY 1430 W." sheetId="15" r:id="rId13"/>
    <sheet name="Venetian Way" sheetId="18" r:id="rId14"/>
    <sheet name="Shannon Way" sheetId="19" r:id="rId15"/>
    <sheet name="Entrances" sheetId="22" r:id="rId16"/>
    <sheet name="Earthwork Summary" sheetId="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6" i="1" l="1"/>
  <c r="J11" i="7"/>
  <c r="J8" i="7"/>
  <c r="M50" i="10"/>
  <c r="J5" i="7" s="1"/>
  <c r="J3" i="7"/>
  <c r="J17" i="7" s="1"/>
  <c r="U3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Q31" i="11" l="1"/>
  <c r="Q62" i="1"/>
  <c r="R63" i="1" s="1"/>
  <c r="Q61" i="1"/>
  <c r="Q60" i="1"/>
  <c r="R61" i="1" s="1"/>
  <c r="Q59" i="1"/>
  <c r="R60" i="1" s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E6" i="23"/>
  <c r="F6" i="23"/>
  <c r="F11" i="23"/>
  <c r="E11" i="23"/>
  <c r="F15" i="23"/>
  <c r="E15" i="23"/>
  <c r="E16" i="7"/>
  <c r="B16" i="7"/>
  <c r="F87" i="22"/>
  <c r="E87" i="22"/>
  <c r="E70" i="22"/>
  <c r="F70" i="22"/>
  <c r="E71" i="22"/>
  <c r="F71" i="22"/>
  <c r="E72" i="22"/>
  <c r="F72" i="22"/>
  <c r="E73" i="22"/>
  <c r="F73" i="22"/>
  <c r="E74" i="22"/>
  <c r="F74" i="22"/>
  <c r="F69" i="22"/>
  <c r="E69" i="22"/>
  <c r="E63" i="22"/>
  <c r="F63" i="22"/>
  <c r="F62" i="22"/>
  <c r="E62" i="22"/>
  <c r="E57" i="22"/>
  <c r="F57" i="22"/>
  <c r="E58" i="22"/>
  <c r="F58" i="22"/>
  <c r="F56" i="22"/>
  <c r="E56" i="22"/>
  <c r="E52" i="22"/>
  <c r="F52" i="22"/>
  <c r="E53" i="22"/>
  <c r="F53" i="22"/>
  <c r="E38" i="22"/>
  <c r="F38" i="22"/>
  <c r="E39" i="22"/>
  <c r="F39" i="22"/>
  <c r="F37" i="22"/>
  <c r="E37" i="22"/>
  <c r="E33" i="22"/>
  <c r="F33" i="22"/>
  <c r="E34" i="22"/>
  <c r="F34" i="22"/>
  <c r="F32" i="22"/>
  <c r="E32" i="22"/>
  <c r="E27" i="22"/>
  <c r="F27" i="22"/>
  <c r="E28" i="22"/>
  <c r="F28" i="22"/>
  <c r="E29" i="22"/>
  <c r="F29" i="22"/>
  <c r="F26" i="22"/>
  <c r="E26" i="22"/>
  <c r="E19" i="22"/>
  <c r="F19" i="22"/>
  <c r="E20" i="22"/>
  <c r="F20" i="22"/>
  <c r="E21" i="22"/>
  <c r="F21" i="22"/>
  <c r="E22" i="22"/>
  <c r="F22" i="22"/>
  <c r="E23" i="22"/>
  <c r="F23" i="22"/>
  <c r="F18" i="22"/>
  <c r="E18" i="22"/>
  <c r="E15" i="22"/>
  <c r="F15" i="22"/>
  <c r="F14" i="22"/>
  <c r="E14" i="22"/>
  <c r="E10" i="22"/>
  <c r="F10" i="22"/>
  <c r="E11" i="22"/>
  <c r="F11" i="22"/>
  <c r="F9" i="22"/>
  <c r="E9" i="22"/>
  <c r="E5" i="22"/>
  <c r="F5" i="22"/>
  <c r="E6" i="22"/>
  <c r="F6" i="22"/>
  <c r="F4" i="22"/>
  <c r="E4" i="22"/>
  <c r="C4" i="19"/>
  <c r="D17" i="23"/>
  <c r="C17" i="23"/>
  <c r="C28" i="15"/>
  <c r="E28" i="15"/>
  <c r="E24" i="14"/>
  <c r="E25" i="14"/>
  <c r="E26" i="14"/>
  <c r="E27" i="14"/>
  <c r="E28" i="14"/>
  <c r="E29" i="14"/>
  <c r="E30" i="14"/>
  <c r="E31" i="14"/>
  <c r="E32" i="14"/>
  <c r="C24" i="14"/>
  <c r="C25" i="14"/>
  <c r="C26" i="14"/>
  <c r="C27" i="14"/>
  <c r="C28" i="14"/>
  <c r="C29" i="14"/>
  <c r="C30" i="14"/>
  <c r="C31" i="14"/>
  <c r="C32" i="14"/>
  <c r="B14" i="14"/>
  <c r="B13" i="14"/>
  <c r="B12" i="14"/>
  <c r="B11" i="14"/>
  <c r="B10" i="14"/>
  <c r="B9" i="14"/>
  <c r="B8" i="14"/>
  <c r="I4" i="13"/>
  <c r="E15" i="13"/>
  <c r="E4" i="13"/>
  <c r="C4" i="13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4" i="14"/>
  <c r="E21" i="20"/>
  <c r="I34" i="14" l="1"/>
  <c r="R64" i="1"/>
  <c r="R62" i="1"/>
  <c r="R59" i="1"/>
  <c r="F75" i="22"/>
  <c r="E75" i="22"/>
  <c r="F64" i="22"/>
  <c r="E64" i="22"/>
  <c r="F59" i="22"/>
  <c r="E59" i="22"/>
  <c r="E54" i="22"/>
  <c r="F54" i="22"/>
  <c r="E40" i="22"/>
  <c r="F40" i="22"/>
  <c r="E35" i="22"/>
  <c r="F35" i="22"/>
  <c r="E30" i="22"/>
  <c r="F30" i="22"/>
  <c r="F24" i="22"/>
  <c r="E24" i="22"/>
  <c r="E16" i="22"/>
  <c r="F16" i="22"/>
  <c r="E12" i="22"/>
  <c r="F12" i="22"/>
  <c r="F7" i="22"/>
  <c r="E7" i="22"/>
  <c r="I7" i="20"/>
  <c r="I8" i="20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4" i="14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4" i="1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4" i="1"/>
  <c r="D11" i="7"/>
  <c r="D3" i="7"/>
  <c r="G24" i="24"/>
  <c r="L24" i="24" s="1"/>
  <c r="G13" i="24"/>
  <c r="L13" i="24" s="1"/>
  <c r="L27" i="24"/>
  <c r="M31" i="11" l="1"/>
  <c r="F8" i="7" s="1"/>
  <c r="Q34" i="14"/>
  <c r="F11" i="7" s="1"/>
  <c r="N186" i="1"/>
  <c r="F3" i="7" s="1"/>
  <c r="D17" i="7"/>
  <c r="I28" i="1"/>
  <c r="E9" i="7"/>
  <c r="E7" i="7"/>
  <c r="B7" i="7"/>
  <c r="E6" i="7"/>
  <c r="E4" i="7"/>
  <c r="E15" i="7"/>
  <c r="B15" i="7"/>
  <c r="U4" i="16"/>
  <c r="U5" i="16"/>
  <c r="U6" i="16"/>
  <c r="Q4" i="16"/>
  <c r="Q5" i="16"/>
  <c r="Q6" i="16"/>
  <c r="U3" i="16"/>
  <c r="Q3" i="16"/>
  <c r="U4" i="19"/>
  <c r="U5" i="19"/>
  <c r="U6" i="19"/>
  <c r="U7" i="19"/>
  <c r="U3" i="19"/>
  <c r="Q4" i="19"/>
  <c r="Q5" i="19"/>
  <c r="Q6" i="19"/>
  <c r="Q7" i="19"/>
  <c r="Q3" i="19"/>
  <c r="U4" i="18"/>
  <c r="U5" i="18"/>
  <c r="U6" i="18"/>
  <c r="U3" i="18"/>
  <c r="Q4" i="18"/>
  <c r="Q5" i="18"/>
  <c r="Q6" i="18"/>
  <c r="Q3" i="18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3" i="15"/>
  <c r="I26" i="15"/>
  <c r="E26" i="15"/>
  <c r="C26" i="15"/>
  <c r="I25" i="15"/>
  <c r="E25" i="15"/>
  <c r="C25" i="15"/>
  <c r="I24" i="15"/>
  <c r="E24" i="15"/>
  <c r="C24" i="15"/>
  <c r="AC4" i="14"/>
  <c r="AC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3" i="14"/>
  <c r="U4" i="12"/>
  <c r="U5" i="12"/>
  <c r="U6" i="12"/>
  <c r="U7" i="12"/>
  <c r="U8" i="12"/>
  <c r="U9" i="12"/>
  <c r="U10" i="12"/>
  <c r="U11" i="12"/>
  <c r="U12" i="12"/>
  <c r="U13" i="12"/>
  <c r="U14" i="12"/>
  <c r="U3" i="12"/>
  <c r="Q4" i="12"/>
  <c r="Q5" i="12"/>
  <c r="Q6" i="12"/>
  <c r="Q7" i="12"/>
  <c r="Q8" i="12"/>
  <c r="Q9" i="12"/>
  <c r="Q10" i="12"/>
  <c r="Q11" i="12"/>
  <c r="Q12" i="12"/>
  <c r="Q13" i="12"/>
  <c r="Q14" i="12"/>
  <c r="Q3" i="12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" i="11"/>
  <c r="I29" i="11"/>
  <c r="E29" i="11"/>
  <c r="I28" i="11"/>
  <c r="E28" i="11"/>
  <c r="C28" i="11"/>
  <c r="I27" i="11"/>
  <c r="E27" i="11"/>
  <c r="C27" i="11"/>
  <c r="I26" i="11"/>
  <c r="E26" i="11"/>
  <c r="C26" i="11"/>
  <c r="I25" i="11"/>
  <c r="E25" i="11"/>
  <c r="C25" i="11"/>
  <c r="I24" i="11"/>
  <c r="E24" i="11"/>
  <c r="C24" i="11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Q3" i="20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I19" i="20"/>
  <c r="E19" i="20"/>
  <c r="C19" i="20"/>
  <c r="I18" i="20"/>
  <c r="E18" i="20"/>
  <c r="C18" i="20"/>
  <c r="I17" i="20"/>
  <c r="E17" i="20"/>
  <c r="C17" i="20"/>
  <c r="I16" i="20"/>
  <c r="E16" i="20"/>
  <c r="C16" i="20"/>
  <c r="I15" i="20"/>
  <c r="E15" i="20"/>
  <c r="C15" i="20"/>
  <c r="I14" i="20"/>
  <c r="E14" i="20"/>
  <c r="C14" i="20"/>
  <c r="I13" i="20"/>
  <c r="E13" i="20"/>
  <c r="C13" i="20"/>
  <c r="I12" i="20"/>
  <c r="E12" i="20"/>
  <c r="C12" i="20"/>
  <c r="I11" i="20"/>
  <c r="E11" i="20"/>
  <c r="C11" i="20"/>
  <c r="I10" i="20"/>
  <c r="E10" i="20"/>
  <c r="C10" i="20"/>
  <c r="I9" i="20"/>
  <c r="E9" i="20"/>
  <c r="C9" i="20"/>
  <c r="E8" i="20"/>
  <c r="C8" i="20"/>
  <c r="E7" i="20"/>
  <c r="C7" i="20"/>
  <c r="I6" i="20"/>
  <c r="E6" i="20"/>
  <c r="C6" i="20"/>
  <c r="I5" i="20"/>
  <c r="E5" i="20"/>
  <c r="C5" i="20"/>
  <c r="I4" i="20"/>
  <c r="E4" i="20"/>
  <c r="C4" i="20"/>
  <c r="I4" i="1"/>
  <c r="E5" i="1"/>
  <c r="E4" i="1"/>
  <c r="E1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C5" i="1"/>
  <c r="C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4" i="10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AB3" i="1"/>
  <c r="X3" i="1"/>
  <c r="I24" i="10"/>
  <c r="E24" i="10"/>
  <c r="C24" i="10"/>
  <c r="I48" i="10"/>
  <c r="E48" i="10"/>
  <c r="C48" i="10"/>
  <c r="I47" i="10"/>
  <c r="E47" i="10"/>
  <c r="C47" i="10"/>
  <c r="I46" i="10"/>
  <c r="E46" i="10"/>
  <c r="C46" i="10"/>
  <c r="I45" i="10"/>
  <c r="E45" i="10"/>
  <c r="C45" i="10"/>
  <c r="I44" i="10"/>
  <c r="E44" i="10"/>
  <c r="C44" i="10"/>
  <c r="I43" i="10"/>
  <c r="E43" i="10"/>
  <c r="C43" i="10"/>
  <c r="I42" i="10"/>
  <c r="E42" i="10"/>
  <c r="C42" i="10"/>
  <c r="I41" i="10"/>
  <c r="E41" i="10"/>
  <c r="C41" i="10"/>
  <c r="I40" i="10"/>
  <c r="E40" i="10"/>
  <c r="C40" i="10"/>
  <c r="I39" i="10"/>
  <c r="E39" i="10"/>
  <c r="C39" i="10"/>
  <c r="I38" i="10"/>
  <c r="E38" i="10"/>
  <c r="C38" i="10"/>
  <c r="I37" i="10"/>
  <c r="E37" i="10"/>
  <c r="C37" i="10"/>
  <c r="I36" i="10"/>
  <c r="E36" i="10"/>
  <c r="C36" i="10"/>
  <c r="I35" i="10"/>
  <c r="E35" i="10"/>
  <c r="C35" i="10"/>
  <c r="I34" i="10"/>
  <c r="E34" i="10"/>
  <c r="C34" i="10"/>
  <c r="I33" i="10"/>
  <c r="E33" i="10"/>
  <c r="C33" i="10"/>
  <c r="I32" i="10"/>
  <c r="E32" i="10"/>
  <c r="C32" i="10"/>
  <c r="I31" i="10"/>
  <c r="E31" i="10"/>
  <c r="C31" i="10"/>
  <c r="I30" i="10"/>
  <c r="E30" i="10"/>
  <c r="C30" i="10"/>
  <c r="I29" i="10"/>
  <c r="E29" i="10"/>
  <c r="C29" i="10"/>
  <c r="I28" i="10"/>
  <c r="E28" i="10"/>
  <c r="C28" i="10"/>
  <c r="I27" i="10"/>
  <c r="E27" i="10"/>
  <c r="C27" i="10"/>
  <c r="I26" i="10"/>
  <c r="E26" i="10"/>
  <c r="C26" i="10"/>
  <c r="I25" i="10"/>
  <c r="E25" i="10"/>
  <c r="C25" i="10"/>
  <c r="V4" i="13"/>
  <c r="V5" i="13"/>
  <c r="V6" i="13"/>
  <c r="V7" i="13"/>
  <c r="V8" i="13"/>
  <c r="V9" i="13"/>
  <c r="V10" i="13"/>
  <c r="V11" i="13"/>
  <c r="V12" i="13"/>
  <c r="V13" i="13"/>
  <c r="R4" i="13"/>
  <c r="R5" i="13"/>
  <c r="R6" i="13"/>
  <c r="R7" i="13"/>
  <c r="R8" i="13"/>
  <c r="R9" i="13"/>
  <c r="R10" i="13"/>
  <c r="R11" i="13"/>
  <c r="R12" i="13"/>
  <c r="R13" i="13"/>
  <c r="I7" i="19"/>
  <c r="E7" i="19"/>
  <c r="C7" i="19"/>
  <c r="I6" i="19"/>
  <c r="E6" i="19"/>
  <c r="C6" i="19"/>
  <c r="I5" i="19"/>
  <c r="E5" i="19"/>
  <c r="C5" i="19"/>
  <c r="I4" i="19"/>
  <c r="E4" i="19"/>
  <c r="I6" i="18"/>
  <c r="E6" i="18"/>
  <c r="C6" i="18"/>
  <c r="I5" i="18"/>
  <c r="E5" i="18"/>
  <c r="C5" i="18"/>
  <c r="I4" i="18"/>
  <c r="I8" i="18" s="1"/>
  <c r="E4" i="18"/>
  <c r="C4" i="18"/>
  <c r="I5" i="17"/>
  <c r="E5" i="17"/>
  <c r="C5" i="17"/>
  <c r="I4" i="17"/>
  <c r="I7" i="17" s="1"/>
  <c r="E4" i="17"/>
  <c r="C4" i="17"/>
  <c r="C7" i="17" s="1"/>
  <c r="I6" i="16"/>
  <c r="E6" i="16"/>
  <c r="C6" i="16"/>
  <c r="I5" i="16"/>
  <c r="E5" i="16"/>
  <c r="C5" i="16"/>
  <c r="I4" i="16"/>
  <c r="E4" i="16"/>
  <c r="C4" i="16"/>
  <c r="I23" i="15"/>
  <c r="E23" i="15"/>
  <c r="C23" i="15"/>
  <c r="I22" i="15"/>
  <c r="E22" i="15"/>
  <c r="C22" i="15"/>
  <c r="I21" i="15"/>
  <c r="E21" i="15"/>
  <c r="C21" i="15"/>
  <c r="I20" i="15"/>
  <c r="E20" i="15"/>
  <c r="C20" i="15"/>
  <c r="I19" i="15"/>
  <c r="E19" i="15"/>
  <c r="C19" i="15"/>
  <c r="I18" i="15"/>
  <c r="E18" i="15"/>
  <c r="C18" i="15"/>
  <c r="I17" i="15"/>
  <c r="E17" i="15"/>
  <c r="C17" i="15"/>
  <c r="I16" i="15"/>
  <c r="E16" i="15"/>
  <c r="C16" i="15"/>
  <c r="I15" i="15"/>
  <c r="E15" i="15"/>
  <c r="C15" i="15"/>
  <c r="I14" i="15"/>
  <c r="E14" i="15"/>
  <c r="C14" i="15"/>
  <c r="I13" i="15"/>
  <c r="E13" i="15"/>
  <c r="C13" i="15"/>
  <c r="I12" i="15"/>
  <c r="E12" i="15"/>
  <c r="C12" i="15"/>
  <c r="I11" i="15"/>
  <c r="E11" i="15"/>
  <c r="C11" i="15"/>
  <c r="I10" i="15"/>
  <c r="E10" i="15"/>
  <c r="C10" i="15"/>
  <c r="I9" i="15"/>
  <c r="E9" i="15"/>
  <c r="C9" i="15"/>
  <c r="I8" i="15"/>
  <c r="E8" i="15"/>
  <c r="C8" i="15"/>
  <c r="I7" i="15"/>
  <c r="E7" i="15"/>
  <c r="C7" i="15"/>
  <c r="I6" i="15"/>
  <c r="E6" i="15"/>
  <c r="C6" i="15"/>
  <c r="I5" i="15"/>
  <c r="E5" i="15"/>
  <c r="C5" i="15"/>
  <c r="I4" i="15"/>
  <c r="E4" i="15"/>
  <c r="C4" i="15"/>
  <c r="M23" i="14"/>
  <c r="E23" i="14"/>
  <c r="C23" i="14"/>
  <c r="M22" i="14"/>
  <c r="E22" i="14"/>
  <c r="C22" i="14"/>
  <c r="M21" i="14"/>
  <c r="E21" i="14"/>
  <c r="C21" i="14"/>
  <c r="M20" i="14"/>
  <c r="E20" i="14"/>
  <c r="C20" i="14"/>
  <c r="M19" i="14"/>
  <c r="E19" i="14"/>
  <c r="C19" i="14"/>
  <c r="M18" i="14"/>
  <c r="E18" i="14"/>
  <c r="C18" i="14"/>
  <c r="M17" i="14"/>
  <c r="E17" i="14"/>
  <c r="C17" i="14"/>
  <c r="M16" i="14"/>
  <c r="E16" i="14"/>
  <c r="C16" i="14"/>
  <c r="M15" i="14"/>
  <c r="E15" i="14"/>
  <c r="C15" i="14"/>
  <c r="M14" i="14"/>
  <c r="E14" i="14"/>
  <c r="C14" i="14"/>
  <c r="M13" i="14"/>
  <c r="E13" i="14"/>
  <c r="C13" i="14"/>
  <c r="M12" i="14"/>
  <c r="E12" i="14"/>
  <c r="C12" i="14"/>
  <c r="M11" i="14"/>
  <c r="E11" i="14"/>
  <c r="C11" i="14"/>
  <c r="M10" i="14"/>
  <c r="E10" i="14"/>
  <c r="C10" i="14"/>
  <c r="M9" i="14"/>
  <c r="E9" i="14"/>
  <c r="C9" i="14"/>
  <c r="M8" i="14"/>
  <c r="E8" i="14"/>
  <c r="C8" i="14"/>
  <c r="M7" i="14"/>
  <c r="E7" i="14"/>
  <c r="C7" i="14"/>
  <c r="M6" i="14"/>
  <c r="E6" i="14"/>
  <c r="C6" i="14"/>
  <c r="M5" i="14"/>
  <c r="E5" i="14"/>
  <c r="C5" i="14"/>
  <c r="M4" i="14"/>
  <c r="E4" i="14"/>
  <c r="C4" i="14"/>
  <c r="I13" i="13"/>
  <c r="E13" i="13"/>
  <c r="C13" i="13"/>
  <c r="I12" i="13"/>
  <c r="E12" i="13"/>
  <c r="C12" i="13"/>
  <c r="I11" i="13"/>
  <c r="E11" i="13"/>
  <c r="C11" i="13"/>
  <c r="I10" i="13"/>
  <c r="E10" i="13"/>
  <c r="C10" i="13"/>
  <c r="I9" i="13"/>
  <c r="E9" i="13"/>
  <c r="C9" i="13"/>
  <c r="I8" i="13"/>
  <c r="E8" i="13"/>
  <c r="C8" i="13"/>
  <c r="I7" i="13"/>
  <c r="E7" i="13"/>
  <c r="C7" i="13"/>
  <c r="I6" i="13"/>
  <c r="E6" i="13"/>
  <c r="C6" i="13"/>
  <c r="I5" i="13"/>
  <c r="E5" i="13"/>
  <c r="C5" i="13"/>
  <c r="I14" i="12"/>
  <c r="E14" i="12"/>
  <c r="C14" i="12"/>
  <c r="I13" i="12"/>
  <c r="E13" i="12"/>
  <c r="C13" i="12"/>
  <c r="I12" i="12"/>
  <c r="E12" i="12"/>
  <c r="C12" i="12"/>
  <c r="I11" i="12"/>
  <c r="E11" i="12"/>
  <c r="C11" i="12"/>
  <c r="I10" i="12"/>
  <c r="E10" i="12"/>
  <c r="C10" i="12"/>
  <c r="I9" i="12"/>
  <c r="E9" i="12"/>
  <c r="C9" i="12"/>
  <c r="I8" i="12"/>
  <c r="E8" i="12"/>
  <c r="C8" i="12"/>
  <c r="I7" i="12"/>
  <c r="E7" i="12"/>
  <c r="C7" i="12"/>
  <c r="I6" i="12"/>
  <c r="E6" i="12"/>
  <c r="C6" i="12"/>
  <c r="I5" i="12"/>
  <c r="E5" i="12"/>
  <c r="C5" i="12"/>
  <c r="I4" i="12"/>
  <c r="I16" i="12" s="1"/>
  <c r="E4" i="12"/>
  <c r="C4" i="12"/>
  <c r="I23" i="11"/>
  <c r="E23" i="11"/>
  <c r="C23" i="11"/>
  <c r="I22" i="11"/>
  <c r="E22" i="11"/>
  <c r="C22" i="11"/>
  <c r="I21" i="11"/>
  <c r="E21" i="11"/>
  <c r="C21" i="11"/>
  <c r="I20" i="11"/>
  <c r="E20" i="11"/>
  <c r="C20" i="11"/>
  <c r="I19" i="11"/>
  <c r="E19" i="11"/>
  <c r="C19" i="11"/>
  <c r="I18" i="11"/>
  <c r="E18" i="11"/>
  <c r="C18" i="11"/>
  <c r="I17" i="11"/>
  <c r="E17" i="11"/>
  <c r="C17" i="11"/>
  <c r="I16" i="11"/>
  <c r="E16" i="11"/>
  <c r="C16" i="11"/>
  <c r="I15" i="11"/>
  <c r="E15" i="11"/>
  <c r="C15" i="11"/>
  <c r="I14" i="11"/>
  <c r="E14" i="11"/>
  <c r="C14" i="11"/>
  <c r="I13" i="11"/>
  <c r="E13" i="11"/>
  <c r="C13" i="11"/>
  <c r="I12" i="11"/>
  <c r="E12" i="11"/>
  <c r="C12" i="11"/>
  <c r="I11" i="11"/>
  <c r="E11" i="11"/>
  <c r="C11" i="11"/>
  <c r="I10" i="11"/>
  <c r="E10" i="11"/>
  <c r="C10" i="11"/>
  <c r="I9" i="11"/>
  <c r="E9" i="11"/>
  <c r="C9" i="11"/>
  <c r="I8" i="11"/>
  <c r="E8" i="11"/>
  <c r="C8" i="11"/>
  <c r="I7" i="11"/>
  <c r="E7" i="11"/>
  <c r="C7" i="11"/>
  <c r="I6" i="11"/>
  <c r="E6" i="11"/>
  <c r="C6" i="11"/>
  <c r="I5" i="11"/>
  <c r="E5" i="11"/>
  <c r="C5" i="11"/>
  <c r="I4" i="11"/>
  <c r="E4" i="11"/>
  <c r="C4" i="11"/>
  <c r="I23" i="10"/>
  <c r="E23" i="10"/>
  <c r="C23" i="10"/>
  <c r="I22" i="10"/>
  <c r="E22" i="10"/>
  <c r="C22" i="10"/>
  <c r="I21" i="10"/>
  <c r="E21" i="10"/>
  <c r="C21" i="10"/>
  <c r="I20" i="10"/>
  <c r="E20" i="10"/>
  <c r="C20" i="10"/>
  <c r="I19" i="10"/>
  <c r="E19" i="10"/>
  <c r="C19" i="10"/>
  <c r="I18" i="10"/>
  <c r="E18" i="10"/>
  <c r="C18" i="10"/>
  <c r="I17" i="10"/>
  <c r="E17" i="10"/>
  <c r="C17" i="10"/>
  <c r="I16" i="10"/>
  <c r="E16" i="10"/>
  <c r="C16" i="10"/>
  <c r="I15" i="10"/>
  <c r="E15" i="10"/>
  <c r="C15" i="10"/>
  <c r="I14" i="10"/>
  <c r="E14" i="10"/>
  <c r="C14" i="10"/>
  <c r="I13" i="10"/>
  <c r="E13" i="10"/>
  <c r="C13" i="10"/>
  <c r="I12" i="10"/>
  <c r="E12" i="10"/>
  <c r="C12" i="10"/>
  <c r="I11" i="10"/>
  <c r="E11" i="10"/>
  <c r="C11" i="10"/>
  <c r="I10" i="10"/>
  <c r="E10" i="10"/>
  <c r="C10" i="10"/>
  <c r="I9" i="10"/>
  <c r="E9" i="10"/>
  <c r="C9" i="10"/>
  <c r="I8" i="10"/>
  <c r="E8" i="10"/>
  <c r="C8" i="10"/>
  <c r="I7" i="10"/>
  <c r="E7" i="10"/>
  <c r="C7" i="10"/>
  <c r="I6" i="10"/>
  <c r="E6" i="10"/>
  <c r="C6" i="10"/>
  <c r="I5" i="10"/>
  <c r="E5" i="10"/>
  <c r="C5" i="10"/>
  <c r="I4" i="10"/>
  <c r="I50" i="10" s="1"/>
  <c r="E4" i="10"/>
  <c r="L36" i="9"/>
  <c r="G31" i="9"/>
  <c r="L31" i="9" s="1"/>
  <c r="G26" i="9"/>
  <c r="L26" i="9" s="1"/>
  <c r="G12" i="9"/>
  <c r="L12" i="9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C34" i="14" l="1"/>
  <c r="E34" i="14"/>
  <c r="C31" i="11"/>
  <c r="B8" i="7" s="1"/>
  <c r="E31" i="11"/>
  <c r="E8" i="7" s="1"/>
  <c r="C186" i="1"/>
  <c r="E186" i="1"/>
  <c r="F17" i="7"/>
  <c r="E50" i="10"/>
  <c r="E5" i="7" s="1"/>
  <c r="C50" i="10"/>
  <c r="B5" i="7" s="1"/>
  <c r="I28" i="15"/>
  <c r="C12" i="7" s="1"/>
  <c r="E7" i="17"/>
  <c r="I9" i="19"/>
  <c r="E9" i="19"/>
  <c r="E14" i="7" s="1"/>
  <c r="C9" i="19"/>
  <c r="B14" i="7" s="1"/>
  <c r="E8" i="18"/>
  <c r="E13" i="7" s="1"/>
  <c r="C8" i="18"/>
  <c r="E12" i="7"/>
  <c r="B12" i="7"/>
  <c r="B11" i="7"/>
  <c r="M34" i="14"/>
  <c r="C16" i="12"/>
  <c r="E16" i="12"/>
  <c r="I31" i="11"/>
  <c r="E8" i="16"/>
  <c r="I8" i="16"/>
  <c r="C8" i="16"/>
  <c r="B6" i="7" s="1"/>
  <c r="C21" i="20"/>
  <c r="B4" i="7" s="1"/>
  <c r="I21" i="20"/>
  <c r="C4" i="7" s="1"/>
  <c r="I15" i="13"/>
  <c r="C15" i="13"/>
  <c r="B10" i="7" s="1"/>
  <c r="B13" i="7" l="1"/>
  <c r="D21" i="12"/>
  <c r="B9" i="7"/>
  <c r="E11" i="7"/>
  <c r="E10" i="7"/>
  <c r="I5" i="1" l="1"/>
  <c r="I6" i="1"/>
  <c r="I7" i="1"/>
  <c r="I8" i="1"/>
  <c r="I186" i="1" l="1"/>
  <c r="C3" i="7" s="1"/>
  <c r="E3" i="7"/>
  <c r="B3" i="7" l="1"/>
  <c r="C17" i="7" l="1"/>
  <c r="B17" i="7" l="1"/>
  <c r="G17" i="7" s="1"/>
  <c r="E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tc={4D0B9705-4E1B-4009-A723-B065FC203876}</author>
    <author>tc={68771776-2DA7-41EE-8262-48FA1D2C7F56}</author>
    <author>tc={E52C2379-331F-4AA2-8B71-1DCDE197A54A}</author>
    <author>tc={39E71880-9A92-4596-8810-DB9413235C19}</author>
    <author>tc={582035B3-439C-4AC2-A77C-C5594DDE2F24}</author>
    <author>tc={6DD0B836-0829-4ADF-A1C4-8E04EDF93B83}</author>
    <author>tc={5A4ABD8D-EBE4-462A-9440-11BE9A9B3232}</author>
    <author>tc={706A8C79-3917-4D0D-8B17-E9BD49884425}</author>
    <author>tc={2E078B2B-8914-4EA2-A26E-B6291BCBC62A}</author>
    <author>tc={BA0D362A-581F-42D0-8183-AF423A37D107}</author>
  </authors>
  <commentList>
    <comment ref="B3" authorId="0" shapeId="0" xr:uid="{4D0B9705-4E1B-4009-A723-B065FC203876}">
      <text>
        <t>[Threaded comment]
Your version of Excel allows you to read this threaded comment; however, any edits to it will get removed if the file is opened in a newer version of Excel. Learn more: https://go.microsoft.com/fwlink/?linkid=870924
Comment:
    Orange highlights I have a question on. I assume this one would be the same but not sure how this shape was drawn originally.</t>
      </text>
    </comment>
    <comment ref="B4" authorId="1" shapeId="0" xr:uid="{68771776-2DA7-41EE-8262-48FA1D2C7F56}">
      <text>
        <t>[Threaded comment]
Your version of Excel allows you to read this threaded comment; however, any edits to it will get removed if the file is opened in a newer version of Excel. Learn more: https://go.microsoft.com/fwlink/?linkid=870924
Comment:
    Yellow are completed</t>
      </text>
    </comment>
    <comment ref="D145" authorId="2" shapeId="0" xr:uid="{E52C2379-331F-4AA2-8B71-1DCDE197A54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supposed to be 0?</t>
      </text>
    </comment>
    <comment ref="B153" authorId="3" shapeId="0" xr:uid="{39E71880-9A92-4596-8810-DB9413235C19}">
      <text>
        <t>[Threaded comment]
Your version of Excel allows you to read this threaded comment; however, any edits to it will get removed if the file is opened in a newer version of Excel. Learn more: https://go.microsoft.com/fwlink/?linkid=870924
Comment:
    Go ahead and quantify EW for entire section on this one.
Reply:
    This radi is included in the KY 1430 W. EW Quantities</t>
      </text>
    </comment>
    <comment ref="B155" authorId="4" shapeId="0" xr:uid="{582035B3-439C-4AC2-A77C-C5594DDE2F24}">
      <text>
        <t>[Threaded comment]
Your version of Excel allows you to read this threaded comment; however, any edits to it will get removed if the file is opened in a newer version of Excel. Learn more: https://go.microsoft.com/fwlink/?linkid=870924
Comment:
    Go ahead and quantify EW for entire section on this one.
Reply:
    This radi is included in the KY 1430 W. EW Quantities</t>
      </text>
    </comment>
    <comment ref="B180" authorId="5" shapeId="0" xr:uid="{6DD0B836-0829-4ADF-A1C4-8E04EDF93B83}">
      <text>
        <t>[Threaded comment]
Your version of Excel allows you to read this threaded comment; however, any edits to it will get removed if the file is opened in a newer version of Excel. Learn more: https://go.microsoft.com/fwlink/?linkid=870924
Comment:
    quantify EW for entire cross section</t>
      </text>
    </comment>
    <comment ref="B181" authorId="6" shapeId="0" xr:uid="{5A4ABD8D-EBE4-462A-9440-11BE9A9B3232}">
      <text>
        <t>[Threaded comment]
Your version of Excel allows you to read this threaded comment; however, any edits to it will get removed if the file is opened in a newer version of Excel. Learn more: https://go.microsoft.com/fwlink/?linkid=870924
Comment:
    quantify EW for entire cross section</t>
      </text>
    </comment>
    <comment ref="B182" authorId="7" shapeId="0" xr:uid="{706A8C79-3917-4D0D-8B17-E9BD49884425}">
      <text>
        <t>[Threaded comment]
Your version of Excel allows you to read this threaded comment; however, any edits to it will get removed if the file is opened in a newer version of Excel. Learn more: https://go.microsoft.com/fwlink/?linkid=870924
Comment:
    quantify EW for entire cross section</t>
      </text>
    </comment>
    <comment ref="B183" authorId="8" shapeId="0" xr:uid="{2E078B2B-8914-4EA2-A26E-B6291BCBC62A}">
      <text>
        <t>[Threaded comment]
Your version of Excel allows you to read this threaded comment; however, any edits to it will get removed if the file is opened in a newer version of Excel. Learn more: https://go.microsoft.com/fwlink/?linkid=870924
Comment:
    Quantify everything to right of KY 245 matchline on the left side, including the shared use path area on right side.</t>
      </text>
    </comment>
    <comment ref="B184" authorId="9" shapeId="0" xr:uid="{BA0D362A-581F-42D0-8183-AF423A37D107}">
      <text>
        <t>[Threaded comment]
Your version of Excel allows you to read this threaded comment; however, any edits to it will get removed if the file is opened in a newer version of Excel. Learn more: https://go.microsoft.com/fwlink/?linkid=870924
Comment:
    quantify all the way out to the radii since this is excluded from the 245 sections.</t>
      </text>
    </comment>
  </commentList>
</comments>
</file>

<file path=xl/sharedStrings.xml><?xml version="1.0" encoding="utf-8"?>
<sst xmlns="http://schemas.openxmlformats.org/spreadsheetml/2006/main" count="387" uniqueCount="141">
  <si>
    <t>Station</t>
  </si>
  <si>
    <t>CUT</t>
  </si>
  <si>
    <t>Area</t>
  </si>
  <si>
    <t>Volume</t>
  </si>
  <si>
    <t>Fill</t>
  </si>
  <si>
    <t xml:space="preserve">Cut </t>
  </si>
  <si>
    <t>Total</t>
  </si>
  <si>
    <t>Embankment -Fill</t>
  </si>
  <si>
    <t>Totals</t>
  </si>
  <si>
    <t>BENCHING</t>
  </si>
  <si>
    <t>``</t>
  </si>
  <si>
    <t>TRANSV. BENCHING</t>
  </si>
  <si>
    <t>Width of Fill</t>
  </si>
  <si>
    <t>Average Width</t>
  </si>
  <si>
    <t>Volume (CY)</t>
  </si>
  <si>
    <t>Start</t>
  </si>
  <si>
    <t>Stop</t>
  </si>
  <si>
    <t>Total Transverse Benching (CY</t>
  </si>
  <si>
    <t>Area (SF)</t>
  </si>
  <si>
    <t>ORD</t>
  </si>
  <si>
    <t>HAND</t>
  </si>
  <si>
    <t>ORD CUT</t>
  </si>
  <si>
    <t>ORD FILL</t>
  </si>
  <si>
    <t>21100</t>
  </si>
  <si>
    <t>38+50.00</t>
  </si>
  <si>
    <t>39+00.00</t>
  </si>
  <si>
    <t>39+50.00</t>
  </si>
  <si>
    <t>40+00.00</t>
  </si>
  <si>
    <t>40+50.00</t>
  </si>
  <si>
    <t>41+00.00</t>
  </si>
  <si>
    <t>41+50.00</t>
  </si>
  <si>
    <t>42+00.00</t>
  </si>
  <si>
    <t>42+50.00</t>
  </si>
  <si>
    <t>43+00.00</t>
  </si>
  <si>
    <t>43+50.00</t>
  </si>
  <si>
    <t>44+00.00</t>
  </si>
  <si>
    <t>44+50.00</t>
  </si>
  <si>
    <t>45+00.00</t>
  </si>
  <si>
    <t>45+50.00</t>
  </si>
  <si>
    <t>46+00.00</t>
  </si>
  <si>
    <t>46+50.00</t>
  </si>
  <si>
    <t>47+00.00</t>
  </si>
  <si>
    <t>47+50.00</t>
  </si>
  <si>
    <t>48+00.00</t>
  </si>
  <si>
    <t>48+50.00</t>
  </si>
  <si>
    <t>49+00.00</t>
  </si>
  <si>
    <t>49+50.00</t>
  </si>
  <si>
    <t>49+80.00</t>
  </si>
  <si>
    <t>25+50.00</t>
  </si>
  <si>
    <t>25+55.00</t>
  </si>
  <si>
    <t>26+00.00</t>
  </si>
  <si>
    <t>26+50.00</t>
  </si>
  <si>
    <t>27+00.00</t>
  </si>
  <si>
    <t>27+50.00</t>
  </si>
  <si>
    <t>28+00.00</t>
  </si>
  <si>
    <t>28+50.00</t>
  </si>
  <si>
    <t>29+00.00</t>
  </si>
  <si>
    <t>29+50.00</t>
  </si>
  <si>
    <t>29+89.00</t>
  </si>
  <si>
    <t>30+00.00</t>
  </si>
  <si>
    <t>50+50.00</t>
  </si>
  <si>
    <t>49+38.35</t>
  </si>
  <si>
    <t>49+87.15</t>
  </si>
  <si>
    <t>68+45.00</t>
  </si>
  <si>
    <t>68+50.00</t>
  </si>
  <si>
    <t>69+00.00</t>
  </si>
  <si>
    <t>69+50.00</t>
  </si>
  <si>
    <t>69+87.00</t>
  </si>
  <si>
    <t>48+90.00</t>
  </si>
  <si>
    <t>49+76.04</t>
  </si>
  <si>
    <t>50+18.93</t>
  </si>
  <si>
    <t>50+85.00</t>
  </si>
  <si>
    <t>New Route</t>
  </si>
  <si>
    <t>CUT VOL (CY)</t>
  </si>
  <si>
    <t>FILL VOL (CY)</t>
  </si>
  <si>
    <t>US 62</t>
  </si>
  <si>
    <t>Ent. Sta. 215+57.00 LT.</t>
  </si>
  <si>
    <t>Ent. Sta. 216+00.00 LT.</t>
  </si>
  <si>
    <t xml:space="preserve">Ent. Sta. 217+79.50 RT. </t>
  </si>
  <si>
    <t>Ent. Sta. 219+49.50 RT.</t>
  </si>
  <si>
    <t>Piper Drive</t>
  </si>
  <si>
    <t>Ent. Sta. 39+15.00 RT.</t>
  </si>
  <si>
    <t>Ent. Sta. 41+50.00 RT.</t>
  </si>
  <si>
    <t>Ent. Sta. 43+20.00 LT.</t>
  </si>
  <si>
    <t>Greenfield Avenue</t>
  </si>
  <si>
    <t xml:space="preserve">Ent. Sta. 27+50.00 RT. </t>
  </si>
  <si>
    <t>KY 2737</t>
  </si>
  <si>
    <t>Ent. Sta. 46+81.00 LT.</t>
  </si>
  <si>
    <t xml:space="preserve">KY 1430 E. </t>
  </si>
  <si>
    <t>Ent. Sta. 52+46.00 RT.</t>
  </si>
  <si>
    <t>KY 1430 W.</t>
  </si>
  <si>
    <t>Ent. Sta. 41+18.00 LT.</t>
  </si>
  <si>
    <t>Ent. STa. 47+00.00 LT.</t>
  </si>
  <si>
    <t>Cul-De-Sac 3</t>
  </si>
  <si>
    <t>Ent. Sta. 92+51.92 RT.</t>
  </si>
  <si>
    <t>*All Values Calculated by ORD (Corridor Reports-&gt;Component Quantities)</t>
  </si>
  <si>
    <t>CDS 1</t>
  </si>
  <si>
    <t>EC 1</t>
  </si>
  <si>
    <t>EC 2</t>
  </si>
  <si>
    <t>EC 3</t>
  </si>
  <si>
    <t>CDS 2</t>
  </si>
  <si>
    <t>CDS Berm</t>
  </si>
  <si>
    <t>CDS 3</t>
  </si>
  <si>
    <t>Connector Route</t>
  </si>
  <si>
    <t>KY 245</t>
  </si>
  <si>
    <t>Brookview Lane</t>
  </si>
  <si>
    <t>Old Boston Road</t>
  </si>
  <si>
    <t>KY 1430 E.</t>
  </si>
  <si>
    <t>Venetian Way</t>
  </si>
  <si>
    <t>Shannon Way</t>
  </si>
  <si>
    <t>Cul-De-Sacs</t>
  </si>
  <si>
    <t>Entrances</t>
  </si>
  <si>
    <t>show 119 CY at 108+50</t>
  </si>
  <si>
    <t>Show 274 CY at 124+50</t>
  </si>
  <si>
    <t>Transverse Benching</t>
  </si>
  <si>
    <t>Embankment Benching</t>
  </si>
  <si>
    <t>***</t>
  </si>
  <si>
    <t>REFILL</t>
  </si>
  <si>
    <t>Refill</t>
  </si>
  <si>
    <t>Ex Roadbed Excavation</t>
  </si>
  <si>
    <t>Ent. Sta. 118+50.00 RT.</t>
  </si>
  <si>
    <t>Ent. Sta. 106+20.00 RT.</t>
  </si>
  <si>
    <t>Ent. Sta. 129+00.00 RT.</t>
  </si>
  <si>
    <t>Ent. Sta. 134+90.00 LT.</t>
  </si>
  <si>
    <t>Ent. Sta. 144+00.00 RT.</t>
  </si>
  <si>
    <t>CUT AREA (SF)</t>
  </si>
  <si>
    <t>FILL AREA (SF)</t>
  </si>
  <si>
    <t>STATION</t>
  </si>
  <si>
    <t>Ent. Sta. 150+00.00 LT.</t>
  </si>
  <si>
    <t>Ent. Sta. 156+00.00 RT.</t>
  </si>
  <si>
    <t>Ent. Sta. 218+52.00 RT.</t>
  </si>
  <si>
    <t>Ent Sta. 39+15.00 LT.</t>
  </si>
  <si>
    <t>Ent Sta. 40+50.00 LT.</t>
  </si>
  <si>
    <t>Ent. Sta. 59+83.00 RT.</t>
  </si>
  <si>
    <t>Ent. Sta. 62+47.25 RT.</t>
  </si>
  <si>
    <t>TOTAL CUT</t>
  </si>
  <si>
    <t>TOTAL FILL</t>
  </si>
  <si>
    <t>CU YDS EXCAVATION</t>
  </si>
  <si>
    <t>Rock Excavation</t>
  </si>
  <si>
    <t>ROCK EXCAVATION</t>
  </si>
  <si>
    <t>CU YDS ROCK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</si>
</sst>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0000000"/>
    <numFmt numFmtId="167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669999"/>
      <name val="Calibri"/>
      <family val="2"/>
      <scheme val="minor"/>
    </font>
    <font>
      <u/>
      <sz val="11"/>
      <color rgb="FF999900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/>
    <xf numFmtId="0" fontId="0" fillId="0" borderId="11" xfId="0" applyBorder="1"/>
    <xf numFmtId="16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13" xfId="0" applyBorder="1"/>
    <xf numFmtId="0" fontId="3" fillId="0" borderId="0" xfId="0" applyFont="1"/>
    <xf numFmtId="2" fontId="2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/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/>
    <xf numFmtId="1" fontId="1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/>
    <xf numFmtId="0" fontId="1" fillId="33" borderId="0" xfId="0" applyFont="1" applyFill="1" applyAlignment="1">
      <alignment horizontal="right" vertical="center"/>
    </xf>
    <xf numFmtId="2" fontId="1" fillId="33" borderId="0" xfId="0" applyNumberFormat="1" applyFont="1" applyFill="1" applyAlignment="1">
      <alignment horizontal="right" vertical="center" wrapText="1"/>
    </xf>
    <xf numFmtId="2" fontId="0" fillId="33" borderId="0" xfId="0" applyNumberFormat="1" applyFill="1"/>
    <xf numFmtId="2" fontId="1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3" fillId="33" borderId="0" xfId="0" applyFont="1" applyFill="1" applyAlignment="1">
      <alignment horizontal="center" wrapText="1"/>
    </xf>
    <xf numFmtId="167" fontId="0" fillId="0" borderId="0" xfId="44" applyNumberFormat="1" applyFont="1" applyAlignment="1">
      <alignment horizontal="center"/>
    </xf>
    <xf numFmtId="167" fontId="0" fillId="0" borderId="0" xfId="44" applyNumberFormat="1" applyFont="1"/>
    <xf numFmtId="167" fontId="0" fillId="33" borderId="0" xfId="44" quotePrefix="1" applyNumberFormat="1" applyFont="1" applyFill="1" applyAlignment="1">
      <alignment horizontal="center"/>
    </xf>
    <xf numFmtId="167" fontId="0" fillId="0" borderId="11" xfId="44" applyNumberFormat="1" applyFont="1" applyBorder="1" applyAlignment="1">
      <alignment horizontal="center"/>
    </xf>
    <xf numFmtId="167" fontId="0" fillId="0" borderId="10" xfId="44" applyNumberFormat="1" applyFont="1" applyBorder="1" applyAlignment="1">
      <alignment horizontal="center"/>
    </xf>
    <xf numFmtId="167" fontId="2" fillId="0" borderId="0" xfId="0" applyNumberFormat="1" applyFont="1" applyAlignment="1">
      <alignment horizontal="left"/>
    </xf>
    <xf numFmtId="167" fontId="0" fillId="0" borderId="0" xfId="0" applyNumberFormat="1"/>
    <xf numFmtId="167" fontId="0" fillId="33" borderId="0" xfId="44" applyNumberFormat="1" applyFont="1" applyFill="1" applyAlignment="1">
      <alignment horizontal="center"/>
    </xf>
    <xf numFmtId="167" fontId="0" fillId="33" borderId="0" xfId="44" applyNumberFormat="1" applyFont="1" applyFill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wartz, Abi" id="{F71040D5-7749-4B3E-A79B-82E7B4354D92}" userId="S::abi.swartz@strand.com::4ac790a2-628e-4474-941b-2d74cb2756fd" providerId="AD"/>
  <person displayName="Murphy, Matt" id="{AFE97D19-BC48-40DD-A4BB-C00CC214B424}" userId="S::Matt.Murphy@strand.com::677f2109-002f-4f33-80a5-65c67a1bbd83" providerId="AD"/>
  <person displayName="Clayton, Adam" id="{285CB2E1-3749-4332-B787-C1704221E533}" userId="S::Adam.Clayton@strand.com::b115365a-8ec3-4421-9023-8d8880bcf63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3-12-29T13:35:04.94" personId="{AFE97D19-BC48-40DD-A4BB-C00CC214B424}" id="{4D0B9705-4E1B-4009-A723-B065FC203876}">
    <text>Orange highlights I have a question on. I assume this one would be the same but not sure how this shape was drawn originally.</text>
  </threadedComment>
  <threadedComment ref="B4" dT="2023-12-29T14:15:20.07" personId="{AFE97D19-BC48-40DD-A4BB-C00CC214B424}" id="{68771776-2DA7-41EE-8262-48FA1D2C7F56}">
    <text>Yellow are completed</text>
  </threadedComment>
  <threadedComment ref="D145" dT="2023-12-29T17:05:09.90" personId="{AFE97D19-BC48-40DD-A4BB-C00CC214B424}" id="{E52C2379-331F-4AA2-8B71-1DCDE197A54A}">
    <text>This is supposed to be 0?</text>
  </threadedComment>
  <threadedComment ref="B153" dT="2022-04-22T13:18:54.77" personId="{285CB2E1-3749-4332-B787-C1704221E533}" id="{39E71880-9A92-4596-8810-DB9413235C19}">
    <text>Go ahead and quantify EW for entire section on this one.</text>
  </threadedComment>
  <threadedComment ref="B153" dT="2022-04-25T13:16:50.48" personId="{F71040D5-7749-4B3E-A79B-82E7B4354D92}" id="{EA91E9FA-499D-4B02-9C63-C3379BEAB030}" parentId="{39E71880-9A92-4596-8810-DB9413235C19}">
    <text>This radi is included in the KY 1430 W. EW Quantities</text>
  </threadedComment>
  <threadedComment ref="B155" dT="2022-04-22T13:19:31.17" personId="{285CB2E1-3749-4332-B787-C1704221E533}" id="{582035B3-439C-4AC2-A77C-C5594DDE2F24}">
    <text>Go ahead and quantify EW for entire section on this one.</text>
  </threadedComment>
  <threadedComment ref="B155" dT="2022-04-25T13:17:54.11" personId="{F71040D5-7749-4B3E-A79B-82E7B4354D92}" id="{FF5B45EF-733C-4267-8F65-080772F467E2}" parentId="{582035B3-439C-4AC2-A77C-C5594DDE2F24}">
    <text>This radi is included in the KY 1430 W. EW Quantities</text>
  </threadedComment>
  <threadedComment ref="B180" dT="2022-04-22T13:21:21.46" personId="{285CB2E1-3749-4332-B787-C1704221E533}" id="{6DD0B836-0829-4ADF-A1C4-8E04EDF93B83}" done="1">
    <text>quantify EW for entire cross section</text>
  </threadedComment>
  <threadedComment ref="B181" dT="2022-04-22T13:22:15.14" personId="{285CB2E1-3749-4332-B787-C1704221E533}" id="{5A4ABD8D-EBE4-462A-9440-11BE9A9B3232}" done="1">
    <text>quantify EW for entire cross section</text>
  </threadedComment>
  <threadedComment ref="B182" dT="2022-04-22T13:22:19.95" personId="{285CB2E1-3749-4332-B787-C1704221E533}" id="{706A8C79-3917-4D0D-8B17-E9BD49884425}" done="1">
    <text>quantify EW for entire cross section</text>
  </threadedComment>
  <threadedComment ref="B183" dT="2022-04-22T13:23:20.64" personId="{285CB2E1-3749-4332-B787-C1704221E533}" id="{2E078B2B-8914-4EA2-A26E-B6291BCBC62A}" done="1">
    <text>Quantify everything to right of KY 245 matchline on the left side, including the shared use path area on right side.</text>
  </threadedComment>
  <threadedComment ref="B184" dT="2022-04-22T13:37:25.52" personId="{285CB2E1-3749-4332-B787-C1704221E533}" id="{BA0D362A-581F-42D0-8183-AF423A37D107}" done="1">
    <text>quantify all the way out to the radii since this is excluded from the 245 sections.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92"/>
  <sheetViews>
    <sheetView tabSelected="1" zoomScaleNormal="100" workbookViewId="0">
      <pane ySplit="2" topLeftCell="A3" activePane="bottomLeft" state="frozen"/>
      <selection pane="bottomLeft" activeCell="I25" sqref="I25"/>
    </sheetView>
  </sheetViews>
  <sheetFormatPr defaultRowHeight="15" x14ac:dyDescent="0.25"/>
  <cols>
    <col min="3" max="3" width="12" bestFit="1" customWidth="1"/>
    <col min="4" max="4" width="10.7109375" customWidth="1"/>
    <col min="5" max="5" width="12" bestFit="1" customWidth="1"/>
    <col min="8" max="8" width="15.42578125" customWidth="1"/>
    <col min="9" max="9" width="12" bestFit="1" customWidth="1"/>
    <col min="10" max="11" width="11.85546875" customWidth="1"/>
    <col min="12" max="12" width="14.28515625" customWidth="1"/>
    <col min="13" max="13" width="9" bestFit="1" customWidth="1"/>
    <col min="14" max="14" width="11.5703125" bestFit="1" customWidth="1"/>
    <col min="15" max="17" width="11.5703125" customWidth="1"/>
    <col min="18" max="18" width="11.5703125" bestFit="1" customWidth="1"/>
    <col min="20" max="20" width="0" hidden="1" customWidth="1"/>
    <col min="22" max="23" width="0" hidden="1" customWidth="1"/>
    <col min="24" max="24" width="0" style="46" hidden="1" customWidth="1"/>
    <col min="25" max="28" width="0" hidden="1" customWidth="1"/>
  </cols>
  <sheetData>
    <row r="1" spans="1:29" x14ac:dyDescent="0.25">
      <c r="B1" t="s">
        <v>1</v>
      </c>
      <c r="D1" t="s">
        <v>4</v>
      </c>
      <c r="H1" t="s">
        <v>9</v>
      </c>
      <c r="L1" s="7" t="s">
        <v>117</v>
      </c>
      <c r="M1" s="1"/>
      <c r="N1" s="1"/>
      <c r="O1" s="1"/>
      <c r="P1" s="49" t="s">
        <v>139</v>
      </c>
      <c r="Q1" s="49"/>
      <c r="R1" s="50"/>
      <c r="S1" s="1"/>
      <c r="T1" s="1"/>
    </row>
    <row r="2" spans="1:29" ht="25.5" x14ac:dyDescent="0.25">
      <c r="A2" t="s">
        <v>0</v>
      </c>
      <c r="B2" t="s">
        <v>18</v>
      </c>
      <c r="C2" t="s">
        <v>14</v>
      </c>
      <c r="D2" t="s">
        <v>18</v>
      </c>
      <c r="E2" t="s">
        <v>14</v>
      </c>
      <c r="G2" t="s">
        <v>0</v>
      </c>
      <c r="H2" t="s">
        <v>18</v>
      </c>
      <c r="I2" t="s">
        <v>14</v>
      </c>
      <c r="J2" s="4"/>
      <c r="K2" s="4"/>
      <c r="L2" t="s">
        <v>0</v>
      </c>
      <c r="M2" s="15" t="s">
        <v>18</v>
      </c>
      <c r="N2" s="15" t="s">
        <v>14</v>
      </c>
      <c r="O2" s="15"/>
      <c r="P2" s="51" t="s">
        <v>0</v>
      </c>
      <c r="Q2" s="51" t="s">
        <v>18</v>
      </c>
      <c r="R2" s="51" t="s">
        <v>14</v>
      </c>
      <c r="S2" s="15"/>
      <c r="T2" s="1"/>
      <c r="V2" t="s">
        <v>21</v>
      </c>
      <c r="W2" t="s">
        <v>20</v>
      </c>
      <c r="Z2" t="s">
        <v>22</v>
      </c>
      <c r="AA2" t="s">
        <v>20</v>
      </c>
    </row>
    <row r="3" spans="1:29" ht="16.5" customHeight="1" x14ac:dyDescent="0.25">
      <c r="A3" s="11">
        <v>10030</v>
      </c>
      <c r="B3" s="35">
        <v>53</v>
      </c>
      <c r="C3" s="34"/>
      <c r="D3" s="35">
        <v>0</v>
      </c>
      <c r="E3" s="35"/>
      <c r="F3" s="10"/>
      <c r="G3" s="11">
        <v>10030</v>
      </c>
      <c r="I3" s="10"/>
      <c r="J3" s="4"/>
      <c r="K3" s="4"/>
      <c r="L3">
        <v>10030</v>
      </c>
      <c r="M3" s="38">
        <v>0</v>
      </c>
      <c r="N3" s="38"/>
      <c r="O3" s="38"/>
      <c r="P3" s="52">
        <v>10030</v>
      </c>
      <c r="Q3" s="53">
        <v>0</v>
      </c>
      <c r="R3" s="53"/>
      <c r="S3" s="16"/>
      <c r="T3" s="20">
        <v>10030</v>
      </c>
      <c r="U3" s="21"/>
      <c r="V3" s="22">
        <v>19</v>
      </c>
      <c r="W3" s="22">
        <v>52.564300000000003</v>
      </c>
      <c r="X3" s="47">
        <f>ABS(V3-W3)</f>
        <v>33.564300000000003</v>
      </c>
      <c r="Y3" s="22"/>
      <c r="Z3" s="22">
        <v>0</v>
      </c>
      <c r="AA3" s="21">
        <v>0</v>
      </c>
      <c r="AB3" s="21">
        <f>ABS(Z3-AA3)</f>
        <v>0</v>
      </c>
      <c r="AC3" s="21"/>
    </row>
    <row r="4" spans="1:29" ht="16.5" customHeight="1" x14ac:dyDescent="0.25">
      <c r="A4" s="11">
        <v>10050</v>
      </c>
      <c r="B4">
        <v>582</v>
      </c>
      <c r="C4" s="35">
        <f>ROUND(((B3+B4)*(A4-A3)/2/27),0)</f>
        <v>235</v>
      </c>
      <c r="D4">
        <v>0</v>
      </c>
      <c r="E4" s="35">
        <f>ROUND(((D3+D4)*(A4-A3)/2/27),0)</f>
        <v>0</v>
      </c>
      <c r="F4" s="10"/>
      <c r="G4" s="11">
        <v>10050</v>
      </c>
      <c r="I4" s="35">
        <f>(H4+H3)*(G4-G3)/2/27</f>
        <v>0</v>
      </c>
      <c r="J4" s="4"/>
      <c r="K4" s="4"/>
      <c r="L4">
        <v>10050</v>
      </c>
      <c r="M4" s="38">
        <v>0</v>
      </c>
      <c r="N4" s="38">
        <f>ROUND(((M4+M3)*(L4-L3)/2/27),0)</f>
        <v>0</v>
      </c>
      <c r="O4" s="38"/>
      <c r="P4" s="52">
        <v>10050</v>
      </c>
      <c r="Q4" s="53">
        <v>0</v>
      </c>
      <c r="R4" s="53">
        <f>ROUND(((Q4+Q3)*(P4-P3)/2/27),0)</f>
        <v>0</v>
      </c>
      <c r="S4" s="16"/>
      <c r="T4" s="20">
        <v>10050</v>
      </c>
      <c r="U4" s="21"/>
      <c r="V4" s="22">
        <v>495</v>
      </c>
      <c r="W4" s="22">
        <v>582</v>
      </c>
      <c r="X4" s="47">
        <f t="shared" ref="X4:X67" si="0">ABS(V4-W4)</f>
        <v>87</v>
      </c>
      <c r="Y4" s="22"/>
      <c r="Z4" s="22">
        <v>0</v>
      </c>
      <c r="AA4" s="21">
        <v>0</v>
      </c>
      <c r="AB4" s="21">
        <f t="shared" ref="AB4:AB67" si="1">ABS(Z4-AA4)</f>
        <v>0</v>
      </c>
      <c r="AC4" s="21"/>
    </row>
    <row r="5" spans="1:29" ht="16.5" customHeight="1" x14ac:dyDescent="0.25">
      <c r="A5" s="11">
        <v>10100</v>
      </c>
      <c r="B5">
        <v>3079</v>
      </c>
      <c r="C5" s="35">
        <f>ROUND(((B4+B5)*(A5-A4)/2/27),0)</f>
        <v>3390</v>
      </c>
      <c r="D5">
        <v>0</v>
      </c>
      <c r="E5" s="35">
        <f>ROUND(((D4+D5)*(A5-A4)/2/27),0)</f>
        <v>0</v>
      </c>
      <c r="F5" s="10"/>
      <c r="G5" s="11">
        <v>10100</v>
      </c>
      <c r="I5" s="35">
        <f t="shared" ref="I5:I8" si="2">(H5+H4)*(G5-G4)/2/27</f>
        <v>0</v>
      </c>
      <c r="J5" s="4"/>
      <c r="K5" s="4"/>
      <c r="L5">
        <v>10100</v>
      </c>
      <c r="M5" s="38">
        <v>97</v>
      </c>
      <c r="N5" s="38">
        <f t="shared" ref="N5:N68" si="3">ROUND(((M5+M4)*(L5-L4)/2/27),0)</f>
        <v>90</v>
      </c>
      <c r="O5" s="38"/>
      <c r="P5" s="52">
        <v>10100</v>
      </c>
      <c r="Q5" s="53">
        <v>1217</v>
      </c>
      <c r="R5" s="53">
        <f t="shared" ref="R5:R68" si="4">ROUND(((Q5+Q4)*(P5-P4)/2/27),0)</f>
        <v>1127</v>
      </c>
      <c r="S5" s="16"/>
      <c r="T5" s="20">
        <v>10100</v>
      </c>
      <c r="U5" s="21"/>
      <c r="V5" s="22">
        <v>2000</v>
      </c>
      <c r="W5" s="22">
        <v>3079</v>
      </c>
      <c r="X5" s="47">
        <f t="shared" si="0"/>
        <v>1079</v>
      </c>
      <c r="Y5" s="22"/>
      <c r="Z5" s="22">
        <v>0</v>
      </c>
      <c r="AA5" s="21">
        <v>0</v>
      </c>
      <c r="AB5" s="21">
        <f t="shared" si="1"/>
        <v>0</v>
      </c>
      <c r="AC5" s="21"/>
    </row>
    <row r="6" spans="1:29" ht="16.5" customHeight="1" x14ac:dyDescent="0.25">
      <c r="A6" s="11">
        <v>10150</v>
      </c>
      <c r="B6" s="14">
        <v>2835</v>
      </c>
      <c r="C6" s="35">
        <f t="shared" ref="C6:C68" si="5">ROUND(((B5+B6)*(A6-A5)/2/27),0)</f>
        <v>5476</v>
      </c>
      <c r="D6" s="14">
        <v>0</v>
      </c>
      <c r="E6" s="35">
        <f t="shared" ref="E6:E68" si="6">ROUND(((D5+D6)*(A6-A5)/2/27),0)</f>
        <v>0</v>
      </c>
      <c r="F6" s="10"/>
      <c r="G6" s="11">
        <v>10150</v>
      </c>
      <c r="I6" s="35">
        <f t="shared" si="2"/>
        <v>0</v>
      </c>
      <c r="J6" s="4"/>
      <c r="K6" s="4"/>
      <c r="L6">
        <v>10150</v>
      </c>
      <c r="M6" s="38">
        <v>93</v>
      </c>
      <c r="N6" s="38">
        <f t="shared" si="3"/>
        <v>176</v>
      </c>
      <c r="O6" s="38"/>
      <c r="P6" s="52">
        <v>10150</v>
      </c>
      <c r="Q6" s="53">
        <v>585</v>
      </c>
      <c r="R6" s="53">
        <f t="shared" si="4"/>
        <v>1669</v>
      </c>
      <c r="S6" s="16"/>
      <c r="T6" s="20">
        <v>10150</v>
      </c>
      <c r="U6" s="21"/>
      <c r="V6" s="22">
        <v>2835</v>
      </c>
      <c r="W6" s="22">
        <v>2832</v>
      </c>
      <c r="X6" s="47">
        <f t="shared" si="0"/>
        <v>3</v>
      </c>
      <c r="Y6" s="22"/>
      <c r="Z6" s="22">
        <v>0</v>
      </c>
      <c r="AA6" s="21">
        <v>0</v>
      </c>
      <c r="AB6" s="21">
        <f t="shared" si="1"/>
        <v>0</v>
      </c>
      <c r="AC6" s="21"/>
    </row>
    <row r="7" spans="1:29" ht="15.75" customHeight="1" x14ac:dyDescent="0.25">
      <c r="A7" s="11">
        <v>10200</v>
      </c>
      <c r="B7" s="14">
        <v>2712</v>
      </c>
      <c r="C7" s="35">
        <f t="shared" si="5"/>
        <v>5136</v>
      </c>
      <c r="D7" s="14">
        <v>0</v>
      </c>
      <c r="E7" s="35">
        <f t="shared" si="6"/>
        <v>0</v>
      </c>
      <c r="F7" s="10"/>
      <c r="G7" s="11">
        <v>10200</v>
      </c>
      <c r="I7" s="35">
        <f t="shared" si="2"/>
        <v>0</v>
      </c>
      <c r="L7">
        <v>10200</v>
      </c>
      <c r="M7" s="38">
        <v>92</v>
      </c>
      <c r="N7" s="38">
        <f t="shared" si="3"/>
        <v>171</v>
      </c>
      <c r="O7" s="38"/>
      <c r="P7" s="52">
        <v>10200</v>
      </c>
      <c r="Q7" s="53">
        <v>252</v>
      </c>
      <c r="R7" s="53">
        <f t="shared" si="4"/>
        <v>775</v>
      </c>
      <c r="S7" s="16"/>
      <c r="T7" s="20">
        <v>10200</v>
      </c>
      <c r="U7" s="21"/>
      <c r="V7" s="22">
        <v>2548.2800000000002</v>
      </c>
      <c r="W7" s="22">
        <v>2548</v>
      </c>
      <c r="X7" s="47">
        <f t="shared" si="0"/>
        <v>0.28000000000020009</v>
      </c>
      <c r="Y7" s="22"/>
      <c r="Z7" s="22">
        <v>0</v>
      </c>
      <c r="AA7" s="21">
        <v>0</v>
      </c>
      <c r="AB7" s="21">
        <f t="shared" si="1"/>
        <v>0</v>
      </c>
      <c r="AC7" s="21"/>
    </row>
    <row r="8" spans="1:29" x14ac:dyDescent="0.25">
      <c r="A8" s="11">
        <v>10250</v>
      </c>
      <c r="B8" s="14">
        <v>2799</v>
      </c>
      <c r="C8" s="35">
        <f t="shared" si="5"/>
        <v>5103</v>
      </c>
      <c r="D8" s="14">
        <v>0</v>
      </c>
      <c r="E8" s="35">
        <f t="shared" si="6"/>
        <v>0</v>
      </c>
      <c r="F8" s="10"/>
      <c r="G8" s="11">
        <v>10250</v>
      </c>
      <c r="I8" s="35">
        <f t="shared" si="2"/>
        <v>0</v>
      </c>
      <c r="J8" s="5"/>
      <c r="K8" s="5"/>
      <c r="L8">
        <v>10250</v>
      </c>
      <c r="M8" s="38">
        <v>94</v>
      </c>
      <c r="N8" s="38">
        <f t="shared" si="3"/>
        <v>172</v>
      </c>
      <c r="O8" s="38"/>
      <c r="P8" s="52">
        <v>10250</v>
      </c>
      <c r="Q8" s="53">
        <v>563</v>
      </c>
      <c r="R8" s="53">
        <f t="shared" si="4"/>
        <v>755</v>
      </c>
      <c r="S8" s="16"/>
      <c r="T8" s="20">
        <v>10250</v>
      </c>
      <c r="U8" s="21"/>
      <c r="V8" s="22">
        <v>2682.4070000000002</v>
      </c>
      <c r="W8" s="22">
        <v>2682</v>
      </c>
      <c r="X8" s="47">
        <f t="shared" si="0"/>
        <v>0.4070000000001528</v>
      </c>
      <c r="Y8" s="22"/>
      <c r="Z8" s="22">
        <v>0</v>
      </c>
      <c r="AA8" s="21">
        <v>0</v>
      </c>
      <c r="AB8" s="21">
        <f t="shared" si="1"/>
        <v>0</v>
      </c>
      <c r="AC8" s="21"/>
    </row>
    <row r="9" spans="1:29" x14ac:dyDescent="0.25">
      <c r="A9" s="11">
        <v>10300</v>
      </c>
      <c r="B9" s="14">
        <v>2934</v>
      </c>
      <c r="C9" s="35">
        <f t="shared" si="5"/>
        <v>5308</v>
      </c>
      <c r="D9" s="14">
        <v>0</v>
      </c>
      <c r="E9" s="35">
        <f t="shared" si="6"/>
        <v>0</v>
      </c>
      <c r="F9" s="10"/>
      <c r="G9" s="11">
        <v>10300</v>
      </c>
      <c r="I9" s="35">
        <f>ROUND(((H9+H8)*(G9-G8)/2/27),0)</f>
        <v>0</v>
      </c>
      <c r="L9">
        <v>10300</v>
      </c>
      <c r="M9" s="38">
        <v>93</v>
      </c>
      <c r="N9" s="38">
        <f t="shared" si="3"/>
        <v>173</v>
      </c>
      <c r="O9" s="38"/>
      <c r="P9" s="52">
        <v>10300</v>
      </c>
      <c r="Q9" s="53">
        <v>868</v>
      </c>
      <c r="R9" s="53">
        <f t="shared" si="4"/>
        <v>1325</v>
      </c>
      <c r="S9" s="16"/>
      <c r="T9" s="20">
        <v>10300</v>
      </c>
      <c r="U9" s="21"/>
      <c r="V9" s="22">
        <v>2871.9380000000001</v>
      </c>
      <c r="W9" s="22">
        <v>2872</v>
      </c>
      <c r="X9" s="47">
        <f t="shared" si="0"/>
        <v>6.1999999999898137E-2</v>
      </c>
      <c r="Y9" s="22"/>
      <c r="Z9" s="22">
        <v>0</v>
      </c>
      <c r="AA9" s="21">
        <v>0</v>
      </c>
      <c r="AB9" s="21">
        <f t="shared" si="1"/>
        <v>0</v>
      </c>
      <c r="AC9" s="21"/>
    </row>
    <row r="10" spans="1:29" x14ac:dyDescent="0.25">
      <c r="A10" s="11">
        <v>10350</v>
      </c>
      <c r="B10" s="14">
        <v>2966</v>
      </c>
      <c r="C10" s="35">
        <f t="shared" si="5"/>
        <v>5463</v>
      </c>
      <c r="D10" s="14">
        <v>0</v>
      </c>
      <c r="E10" s="35">
        <f t="shared" si="6"/>
        <v>0</v>
      </c>
      <c r="F10" s="10"/>
      <c r="G10" s="11">
        <v>10350</v>
      </c>
      <c r="I10" s="35">
        <f t="shared" ref="I10:I23" si="7">ROUND(((H10+H9)*(G10-G9)/2/27),0)</f>
        <v>0</v>
      </c>
      <c r="L10">
        <v>10350</v>
      </c>
      <c r="M10" s="38">
        <v>94</v>
      </c>
      <c r="N10" s="38">
        <f t="shared" si="3"/>
        <v>173</v>
      </c>
      <c r="O10" s="38"/>
      <c r="P10" s="52">
        <v>10350</v>
      </c>
      <c r="Q10" s="53">
        <v>534</v>
      </c>
      <c r="R10" s="53">
        <f t="shared" si="4"/>
        <v>1298</v>
      </c>
      <c r="S10" s="16"/>
      <c r="T10" s="20">
        <v>10350</v>
      </c>
      <c r="U10" s="21"/>
      <c r="V10" s="22">
        <v>2968.5650000000001</v>
      </c>
      <c r="W10" s="22">
        <v>2969</v>
      </c>
      <c r="X10" s="47">
        <f t="shared" si="0"/>
        <v>0.43499999999994543</v>
      </c>
      <c r="Y10" s="22"/>
      <c r="Z10" s="22">
        <v>0</v>
      </c>
      <c r="AA10" s="21">
        <v>0</v>
      </c>
      <c r="AB10" s="21">
        <f t="shared" si="1"/>
        <v>0</v>
      </c>
      <c r="AC10" s="21"/>
    </row>
    <row r="11" spans="1:29" x14ac:dyDescent="0.25">
      <c r="A11" s="11">
        <v>10400</v>
      </c>
      <c r="B11" s="14">
        <v>2957</v>
      </c>
      <c r="C11" s="35">
        <f t="shared" si="5"/>
        <v>5484</v>
      </c>
      <c r="D11" s="14">
        <v>0</v>
      </c>
      <c r="E11" s="35">
        <f t="shared" si="6"/>
        <v>0</v>
      </c>
      <c r="F11" s="10"/>
      <c r="G11" s="11">
        <v>10400</v>
      </c>
      <c r="I11" s="35">
        <f t="shared" si="7"/>
        <v>0</v>
      </c>
      <c r="L11">
        <v>10400</v>
      </c>
      <c r="M11" s="38">
        <v>93</v>
      </c>
      <c r="N11" s="38">
        <f t="shared" si="3"/>
        <v>173</v>
      </c>
      <c r="O11" s="38"/>
      <c r="P11" s="52">
        <v>10400</v>
      </c>
      <c r="Q11" s="53">
        <v>216</v>
      </c>
      <c r="R11" s="53">
        <f t="shared" si="4"/>
        <v>694</v>
      </c>
      <c r="S11" s="16"/>
      <c r="T11" s="20">
        <v>10400</v>
      </c>
      <c r="U11" s="21"/>
      <c r="V11" s="22">
        <v>2958.8490000000002</v>
      </c>
      <c r="W11" s="22">
        <v>2959</v>
      </c>
      <c r="X11" s="47">
        <f t="shared" si="0"/>
        <v>0.15099999999983993</v>
      </c>
      <c r="Y11" s="22"/>
      <c r="Z11" s="22">
        <v>0</v>
      </c>
      <c r="AA11" s="21">
        <v>0</v>
      </c>
      <c r="AB11" s="21">
        <f t="shared" si="1"/>
        <v>0</v>
      </c>
      <c r="AC11" s="21"/>
    </row>
    <row r="12" spans="1:29" x14ac:dyDescent="0.25">
      <c r="A12" s="11">
        <v>10450</v>
      </c>
      <c r="B12" s="14">
        <v>2745</v>
      </c>
      <c r="C12" s="35">
        <f t="shared" si="5"/>
        <v>5280</v>
      </c>
      <c r="D12" s="14">
        <v>0</v>
      </c>
      <c r="E12" s="35">
        <f t="shared" si="6"/>
        <v>0</v>
      </c>
      <c r="F12" s="10"/>
      <c r="G12" s="11">
        <v>10450</v>
      </c>
      <c r="I12" s="35">
        <f t="shared" si="7"/>
        <v>0</v>
      </c>
      <c r="J12" s="5"/>
      <c r="K12" s="5"/>
      <c r="L12">
        <v>10450</v>
      </c>
      <c r="M12" s="38">
        <v>66</v>
      </c>
      <c r="N12" s="38">
        <f t="shared" si="3"/>
        <v>147</v>
      </c>
      <c r="O12" s="38"/>
      <c r="P12" s="52">
        <v>10450</v>
      </c>
      <c r="Q12" s="53">
        <v>335</v>
      </c>
      <c r="R12" s="53">
        <f t="shared" si="4"/>
        <v>510</v>
      </c>
      <c r="S12" s="16"/>
      <c r="T12" s="20">
        <v>10450</v>
      </c>
      <c r="U12" s="21"/>
      <c r="V12" s="22">
        <v>2747.4229999999998</v>
      </c>
      <c r="W12" s="22">
        <v>2747</v>
      </c>
      <c r="X12" s="47">
        <f t="shared" si="0"/>
        <v>0.42299999999977445</v>
      </c>
      <c r="Y12" s="22"/>
      <c r="Z12" s="22">
        <v>0</v>
      </c>
      <c r="AA12" s="21">
        <v>0</v>
      </c>
      <c r="AB12" s="21">
        <f t="shared" si="1"/>
        <v>0</v>
      </c>
      <c r="AC12" s="21"/>
    </row>
    <row r="13" spans="1:29" x14ac:dyDescent="0.25">
      <c r="A13" s="11">
        <v>10500</v>
      </c>
      <c r="B13" s="14">
        <v>2192</v>
      </c>
      <c r="C13" s="35">
        <f t="shared" si="5"/>
        <v>4571</v>
      </c>
      <c r="D13" s="14">
        <v>0</v>
      </c>
      <c r="E13" s="35">
        <f t="shared" si="6"/>
        <v>0</v>
      </c>
      <c r="F13" s="10"/>
      <c r="G13" s="11">
        <v>10500</v>
      </c>
      <c r="I13" s="35">
        <f t="shared" si="7"/>
        <v>0</v>
      </c>
      <c r="J13" s="5"/>
      <c r="K13" s="5"/>
      <c r="L13">
        <v>10500</v>
      </c>
      <c r="M13" s="38">
        <v>95</v>
      </c>
      <c r="N13" s="38">
        <f t="shared" si="3"/>
        <v>149</v>
      </c>
      <c r="O13" s="38"/>
      <c r="P13" s="52">
        <v>10500</v>
      </c>
      <c r="Q13" s="53">
        <v>681</v>
      </c>
      <c r="R13" s="53">
        <f t="shared" si="4"/>
        <v>941</v>
      </c>
      <c r="S13" s="16"/>
      <c r="T13" s="20">
        <v>10500</v>
      </c>
      <c r="U13" s="21"/>
      <c r="V13" s="22">
        <v>2194.5279999999998</v>
      </c>
      <c r="W13" s="22">
        <v>2195</v>
      </c>
      <c r="X13" s="47">
        <f t="shared" si="0"/>
        <v>0.47200000000020736</v>
      </c>
      <c r="Y13" s="22"/>
      <c r="Z13" s="22">
        <v>0</v>
      </c>
      <c r="AA13" s="21">
        <v>0</v>
      </c>
      <c r="AB13" s="21">
        <f t="shared" si="1"/>
        <v>0</v>
      </c>
      <c r="AC13" s="21"/>
    </row>
    <row r="14" spans="1:29" x14ac:dyDescent="0.25">
      <c r="A14" s="11">
        <v>10550</v>
      </c>
      <c r="B14" s="14">
        <v>1334</v>
      </c>
      <c r="C14" s="35">
        <f t="shared" si="5"/>
        <v>3265</v>
      </c>
      <c r="D14" s="14">
        <v>0</v>
      </c>
      <c r="E14" s="35">
        <f t="shared" si="6"/>
        <v>0</v>
      </c>
      <c r="F14" s="10"/>
      <c r="G14" s="11">
        <v>10550</v>
      </c>
      <c r="I14" s="35">
        <f t="shared" si="7"/>
        <v>0</v>
      </c>
      <c r="J14" s="5"/>
      <c r="K14" s="5"/>
      <c r="L14">
        <v>10550</v>
      </c>
      <c r="M14" s="38">
        <v>64</v>
      </c>
      <c r="N14" s="38">
        <f t="shared" si="3"/>
        <v>147</v>
      </c>
      <c r="O14" s="38"/>
      <c r="P14" s="52">
        <v>10550</v>
      </c>
      <c r="Q14" s="53">
        <v>296</v>
      </c>
      <c r="R14" s="53">
        <f t="shared" si="4"/>
        <v>905</v>
      </c>
      <c r="S14" s="16"/>
      <c r="T14" s="20">
        <v>10550</v>
      </c>
      <c r="U14" s="21"/>
      <c r="V14" s="22">
        <v>1335.6510000000001</v>
      </c>
      <c r="W14" s="22">
        <v>1336</v>
      </c>
      <c r="X14" s="47">
        <f t="shared" si="0"/>
        <v>0.3489999999999327</v>
      </c>
      <c r="Y14" s="22"/>
      <c r="Z14" s="22">
        <v>0</v>
      </c>
      <c r="AA14" s="21">
        <v>0</v>
      </c>
      <c r="AB14" s="21">
        <f t="shared" si="1"/>
        <v>0</v>
      </c>
      <c r="AC14" s="21"/>
    </row>
    <row r="15" spans="1:29" x14ac:dyDescent="0.25">
      <c r="A15" s="11">
        <v>10600</v>
      </c>
      <c r="B15" s="14">
        <v>338</v>
      </c>
      <c r="C15" s="35">
        <f t="shared" si="5"/>
        <v>1548</v>
      </c>
      <c r="D15" s="14">
        <v>107</v>
      </c>
      <c r="E15" s="35">
        <f>ROUND(((D14+D15)*(A15-A14)/2/27),0)</f>
        <v>99</v>
      </c>
      <c r="F15" s="10"/>
      <c r="G15" s="11">
        <v>10600</v>
      </c>
      <c r="I15" s="35">
        <f t="shared" si="7"/>
        <v>0</v>
      </c>
      <c r="J15" s="5"/>
      <c r="K15" s="5"/>
      <c r="L15">
        <v>10600</v>
      </c>
      <c r="M15" s="38">
        <v>0</v>
      </c>
      <c r="N15" s="38">
        <f t="shared" si="3"/>
        <v>59</v>
      </c>
      <c r="O15" s="38"/>
      <c r="P15" s="52">
        <v>10600</v>
      </c>
      <c r="Q15" s="53">
        <v>5</v>
      </c>
      <c r="R15" s="53">
        <f t="shared" si="4"/>
        <v>279</v>
      </c>
      <c r="S15" s="16"/>
      <c r="T15" s="20">
        <v>10600</v>
      </c>
      <c r="U15" s="21"/>
      <c r="V15" s="22">
        <v>339.13600000000002</v>
      </c>
      <c r="W15" s="22">
        <v>339</v>
      </c>
      <c r="X15" s="47">
        <f t="shared" si="0"/>
        <v>0.1360000000000241</v>
      </c>
      <c r="Y15" s="22"/>
      <c r="Z15" s="22">
        <v>106.01</v>
      </c>
      <c r="AA15" s="21">
        <v>106</v>
      </c>
      <c r="AB15" s="21">
        <f t="shared" si="1"/>
        <v>1.0000000000005116E-2</v>
      </c>
      <c r="AC15" s="21"/>
    </row>
    <row r="16" spans="1:29" x14ac:dyDescent="0.25">
      <c r="A16" s="11">
        <v>10650</v>
      </c>
      <c r="B16" s="14">
        <v>53</v>
      </c>
      <c r="C16" s="35">
        <f t="shared" si="5"/>
        <v>362</v>
      </c>
      <c r="D16" s="14">
        <v>381</v>
      </c>
      <c r="E16" s="35">
        <f t="shared" si="6"/>
        <v>452</v>
      </c>
      <c r="F16" s="10"/>
      <c r="G16" s="11">
        <v>10650</v>
      </c>
      <c r="I16" s="35">
        <f t="shared" si="7"/>
        <v>0</v>
      </c>
      <c r="J16" s="5"/>
      <c r="K16" s="5"/>
      <c r="L16">
        <v>10650</v>
      </c>
      <c r="M16" s="38">
        <v>0</v>
      </c>
      <c r="N16" s="38">
        <f t="shared" si="3"/>
        <v>0</v>
      </c>
      <c r="O16" s="38"/>
      <c r="P16" s="52">
        <v>10650</v>
      </c>
      <c r="Q16" s="53">
        <v>0</v>
      </c>
      <c r="R16" s="53">
        <f t="shared" si="4"/>
        <v>5</v>
      </c>
      <c r="S16" s="16"/>
      <c r="T16" s="20">
        <v>10650</v>
      </c>
      <c r="U16" s="21"/>
      <c r="V16" s="22">
        <v>52.517000000000003</v>
      </c>
      <c r="W16" s="22">
        <v>53</v>
      </c>
      <c r="X16" s="47">
        <f t="shared" si="0"/>
        <v>0.48299999999999699</v>
      </c>
      <c r="Y16" s="22"/>
      <c r="Z16" s="22">
        <v>381</v>
      </c>
      <c r="AA16" s="21">
        <v>381</v>
      </c>
      <c r="AB16" s="21">
        <f t="shared" si="1"/>
        <v>0</v>
      </c>
      <c r="AC16" s="21"/>
    </row>
    <row r="17" spans="1:29" x14ac:dyDescent="0.25">
      <c r="A17" s="11">
        <v>10700</v>
      </c>
      <c r="B17" s="14">
        <v>172</v>
      </c>
      <c r="C17" s="35">
        <f t="shared" si="5"/>
        <v>208</v>
      </c>
      <c r="D17" s="14">
        <v>705</v>
      </c>
      <c r="E17" s="35">
        <f t="shared" si="6"/>
        <v>1006</v>
      </c>
      <c r="F17" s="10"/>
      <c r="G17" s="11">
        <v>10725</v>
      </c>
      <c r="I17" s="35">
        <f t="shared" si="7"/>
        <v>0</v>
      </c>
      <c r="L17">
        <v>10700</v>
      </c>
      <c r="M17" s="38">
        <v>0</v>
      </c>
      <c r="N17" s="38">
        <f t="shared" si="3"/>
        <v>0</v>
      </c>
      <c r="O17" s="38"/>
      <c r="P17" s="52">
        <v>10700</v>
      </c>
      <c r="Q17" s="53">
        <v>0</v>
      </c>
      <c r="R17" s="53">
        <f t="shared" si="4"/>
        <v>0</v>
      </c>
      <c r="S17" s="16"/>
      <c r="T17" s="20">
        <v>10700</v>
      </c>
      <c r="U17" s="21"/>
      <c r="V17" s="22">
        <v>171.601</v>
      </c>
      <c r="W17" s="22">
        <v>172</v>
      </c>
      <c r="X17" s="47">
        <f t="shared" si="0"/>
        <v>0.39900000000000091</v>
      </c>
      <c r="Y17" s="22"/>
      <c r="Z17" s="22">
        <v>702.75</v>
      </c>
      <c r="AA17" s="21">
        <v>703</v>
      </c>
      <c r="AB17" s="21">
        <f t="shared" si="1"/>
        <v>0.25</v>
      </c>
      <c r="AC17" s="21"/>
    </row>
    <row r="18" spans="1:29" x14ac:dyDescent="0.25">
      <c r="A18" s="11">
        <v>10750</v>
      </c>
      <c r="B18" s="14">
        <v>63</v>
      </c>
      <c r="C18" s="35">
        <f t="shared" si="5"/>
        <v>218</v>
      </c>
      <c r="D18" s="14">
        <v>1345</v>
      </c>
      <c r="E18" s="35">
        <f t="shared" si="6"/>
        <v>1898</v>
      </c>
      <c r="F18" s="10"/>
      <c r="G18" s="11">
        <v>10750</v>
      </c>
      <c r="H18">
        <v>210</v>
      </c>
      <c r="I18" s="35">
        <f t="shared" si="7"/>
        <v>97</v>
      </c>
      <c r="L18">
        <v>10750</v>
      </c>
      <c r="M18" s="38">
        <v>0</v>
      </c>
      <c r="N18" s="38">
        <f t="shared" si="3"/>
        <v>0</v>
      </c>
      <c r="O18" s="38"/>
      <c r="P18" s="52">
        <v>10750</v>
      </c>
      <c r="Q18" s="53">
        <v>0</v>
      </c>
      <c r="R18" s="53">
        <f t="shared" si="4"/>
        <v>0</v>
      </c>
      <c r="S18" s="12"/>
      <c r="T18" s="20">
        <v>10750</v>
      </c>
      <c r="U18" s="21"/>
      <c r="V18" s="22">
        <v>63.387</v>
      </c>
      <c r="W18" s="22">
        <v>63</v>
      </c>
      <c r="X18" s="47">
        <f t="shared" si="0"/>
        <v>0.38700000000000045</v>
      </c>
      <c r="Y18" s="22"/>
      <c r="Z18" s="22">
        <v>1343.395</v>
      </c>
      <c r="AA18" s="21">
        <v>1343</v>
      </c>
      <c r="AB18" s="21">
        <f t="shared" si="1"/>
        <v>0.39499999999998181</v>
      </c>
      <c r="AC18" s="21"/>
    </row>
    <row r="19" spans="1:29" x14ac:dyDescent="0.25">
      <c r="A19" s="11">
        <v>10800</v>
      </c>
      <c r="B19" s="14">
        <v>77</v>
      </c>
      <c r="C19" s="35">
        <f t="shared" si="5"/>
        <v>130</v>
      </c>
      <c r="D19" s="14">
        <v>2115</v>
      </c>
      <c r="E19" s="35">
        <f t="shared" si="6"/>
        <v>3204</v>
      </c>
      <c r="F19" s="10"/>
      <c r="G19" s="11">
        <v>10800</v>
      </c>
      <c r="H19">
        <v>257</v>
      </c>
      <c r="I19" s="35">
        <f t="shared" si="7"/>
        <v>432</v>
      </c>
      <c r="L19">
        <v>10800</v>
      </c>
      <c r="M19" s="38">
        <v>0</v>
      </c>
      <c r="N19" s="38">
        <f t="shared" si="3"/>
        <v>0</v>
      </c>
      <c r="O19" s="38"/>
      <c r="P19" s="52">
        <v>10800</v>
      </c>
      <c r="Q19" s="53">
        <v>0</v>
      </c>
      <c r="R19" s="53">
        <f t="shared" si="4"/>
        <v>0</v>
      </c>
      <c r="S19" s="12"/>
      <c r="T19" s="20">
        <v>10800</v>
      </c>
      <c r="U19" s="21"/>
      <c r="V19" s="22">
        <v>77.322999999999993</v>
      </c>
      <c r="W19" s="22">
        <v>77</v>
      </c>
      <c r="X19" s="47">
        <f t="shared" si="0"/>
        <v>0.32299999999999329</v>
      </c>
      <c r="Y19" s="22"/>
      <c r="Z19" s="22">
        <v>2112.8829999999998</v>
      </c>
      <c r="AA19" s="21">
        <v>2113</v>
      </c>
      <c r="AB19" s="21">
        <f t="shared" si="1"/>
        <v>0.11700000000018917</v>
      </c>
      <c r="AC19" s="21"/>
    </row>
    <row r="20" spans="1:29" x14ac:dyDescent="0.25">
      <c r="A20" s="11">
        <v>10850</v>
      </c>
      <c r="B20" s="14">
        <v>121</v>
      </c>
      <c r="C20" s="35">
        <f t="shared" si="5"/>
        <v>183</v>
      </c>
      <c r="D20" s="14">
        <v>2064</v>
      </c>
      <c r="E20" s="35">
        <f t="shared" si="6"/>
        <v>3869</v>
      </c>
      <c r="F20" s="10"/>
      <c r="G20" s="11">
        <v>10825</v>
      </c>
      <c r="I20" s="35">
        <f t="shared" si="7"/>
        <v>119</v>
      </c>
      <c r="J20" t="s">
        <v>112</v>
      </c>
      <c r="L20">
        <v>10850</v>
      </c>
      <c r="M20" s="38">
        <v>0</v>
      </c>
      <c r="N20" s="38">
        <f t="shared" si="3"/>
        <v>0</v>
      </c>
      <c r="O20" s="38"/>
      <c r="P20" s="52">
        <v>10850</v>
      </c>
      <c r="Q20" s="53">
        <v>0</v>
      </c>
      <c r="R20" s="53">
        <f t="shared" si="4"/>
        <v>0</v>
      </c>
      <c r="S20" s="12"/>
      <c r="T20" s="20">
        <v>10850</v>
      </c>
      <c r="U20" s="21"/>
      <c r="V20" s="22">
        <v>120.64100000000001</v>
      </c>
      <c r="W20" s="22">
        <v>121</v>
      </c>
      <c r="X20" s="47">
        <f t="shared" si="0"/>
        <v>0.35899999999999466</v>
      </c>
      <c r="Y20" s="22"/>
      <c r="Z20" s="22">
        <v>2062.0880000000002</v>
      </c>
      <c r="AA20" s="21">
        <v>2062</v>
      </c>
      <c r="AB20" s="21">
        <f t="shared" si="1"/>
        <v>8.8000000000192813E-2</v>
      </c>
      <c r="AC20" s="21"/>
    </row>
    <row r="21" spans="1:29" x14ac:dyDescent="0.25">
      <c r="A21" s="11">
        <v>10900</v>
      </c>
      <c r="B21" s="14">
        <v>76</v>
      </c>
      <c r="C21" s="35">
        <f t="shared" si="5"/>
        <v>182</v>
      </c>
      <c r="D21" s="14">
        <v>1787</v>
      </c>
      <c r="E21" s="35">
        <f t="shared" si="6"/>
        <v>3566</v>
      </c>
      <c r="F21" s="10"/>
      <c r="G21" s="11">
        <v>10900</v>
      </c>
      <c r="I21" s="35">
        <f t="shared" si="7"/>
        <v>0</v>
      </c>
      <c r="L21">
        <v>10900</v>
      </c>
      <c r="M21" s="38">
        <v>0</v>
      </c>
      <c r="N21" s="38">
        <f t="shared" si="3"/>
        <v>0</v>
      </c>
      <c r="O21" s="38"/>
      <c r="P21" s="52">
        <v>10900</v>
      </c>
      <c r="Q21" s="53">
        <v>0</v>
      </c>
      <c r="R21" s="53">
        <f t="shared" si="4"/>
        <v>0</v>
      </c>
      <c r="T21" s="20">
        <v>10900</v>
      </c>
      <c r="U21" s="21"/>
      <c r="V21" s="22">
        <v>75.850999999999999</v>
      </c>
      <c r="W21" s="22">
        <v>76</v>
      </c>
      <c r="X21" s="47">
        <f t="shared" si="0"/>
        <v>0.14900000000000091</v>
      </c>
      <c r="Y21" s="22"/>
      <c r="Z21" s="22">
        <v>1784.6669999999999</v>
      </c>
      <c r="AA21" s="21">
        <v>1785</v>
      </c>
      <c r="AB21" s="21">
        <f t="shared" si="1"/>
        <v>0.33300000000008367</v>
      </c>
      <c r="AC21" s="21"/>
    </row>
    <row r="22" spans="1:29" x14ac:dyDescent="0.25">
      <c r="A22" s="11">
        <v>10950</v>
      </c>
      <c r="B22" s="14">
        <v>147</v>
      </c>
      <c r="C22" s="35">
        <f t="shared" si="5"/>
        <v>206</v>
      </c>
      <c r="D22" s="14">
        <v>950</v>
      </c>
      <c r="E22" s="35">
        <f t="shared" si="6"/>
        <v>2534</v>
      </c>
      <c r="F22" s="10"/>
      <c r="G22" s="11">
        <v>10950</v>
      </c>
      <c r="I22" s="35">
        <f t="shared" si="7"/>
        <v>0</v>
      </c>
      <c r="L22">
        <v>10950</v>
      </c>
      <c r="M22" s="38">
        <v>0</v>
      </c>
      <c r="N22" s="38">
        <f t="shared" si="3"/>
        <v>0</v>
      </c>
      <c r="O22" s="38"/>
      <c r="P22" s="52">
        <v>10950</v>
      </c>
      <c r="Q22" s="53">
        <v>0</v>
      </c>
      <c r="R22" s="53">
        <f t="shared" si="4"/>
        <v>0</v>
      </c>
      <c r="T22" s="20">
        <v>10950</v>
      </c>
      <c r="U22" s="21"/>
      <c r="V22" s="22">
        <v>134.18899999999999</v>
      </c>
      <c r="W22" s="22">
        <v>134</v>
      </c>
      <c r="X22" s="47">
        <f t="shared" si="0"/>
        <v>0.18899999999999295</v>
      </c>
      <c r="Y22" s="22"/>
      <c r="Z22" s="22">
        <v>948.197</v>
      </c>
      <c r="AA22" s="21">
        <v>948</v>
      </c>
      <c r="AB22" s="21">
        <f t="shared" si="1"/>
        <v>0.19700000000000273</v>
      </c>
      <c r="AC22" s="21"/>
    </row>
    <row r="23" spans="1:29" x14ac:dyDescent="0.25">
      <c r="A23" s="11">
        <v>11000</v>
      </c>
      <c r="B23" s="35">
        <v>137</v>
      </c>
      <c r="C23" s="35">
        <f t="shared" si="5"/>
        <v>263</v>
      </c>
      <c r="D23" s="34">
        <v>545</v>
      </c>
      <c r="E23" s="35">
        <f t="shared" si="6"/>
        <v>1384</v>
      </c>
      <c r="F23" s="10"/>
      <c r="G23" s="11">
        <v>11000</v>
      </c>
      <c r="I23" s="35">
        <f t="shared" si="7"/>
        <v>0</v>
      </c>
      <c r="L23">
        <v>11000</v>
      </c>
      <c r="M23" s="38">
        <v>0</v>
      </c>
      <c r="N23" s="38">
        <f t="shared" si="3"/>
        <v>0</v>
      </c>
      <c r="O23" s="38"/>
      <c r="P23" s="52">
        <v>11000</v>
      </c>
      <c r="Q23" s="53">
        <v>7</v>
      </c>
      <c r="R23" s="53">
        <f t="shared" si="4"/>
        <v>6</v>
      </c>
      <c r="T23" s="20">
        <v>11000</v>
      </c>
      <c r="U23" s="21"/>
      <c r="V23" s="22">
        <v>98.557000000000002</v>
      </c>
      <c r="W23" s="22">
        <v>99</v>
      </c>
      <c r="X23" s="47">
        <f t="shared" si="0"/>
        <v>0.44299999999999784</v>
      </c>
      <c r="Y23" s="22"/>
      <c r="Z23" s="22">
        <v>542.80899999999997</v>
      </c>
      <c r="AA23" s="21">
        <v>543</v>
      </c>
      <c r="AB23" s="21">
        <f t="shared" si="1"/>
        <v>0.19100000000003092</v>
      </c>
      <c r="AC23" s="21"/>
    </row>
    <row r="24" spans="1:29" x14ac:dyDescent="0.25">
      <c r="A24" s="11">
        <v>11050</v>
      </c>
      <c r="B24">
        <v>133</v>
      </c>
      <c r="C24" s="35">
        <f t="shared" si="5"/>
        <v>250</v>
      </c>
      <c r="D24">
        <v>388</v>
      </c>
      <c r="E24" s="35">
        <f t="shared" si="6"/>
        <v>864</v>
      </c>
      <c r="F24" s="10"/>
      <c r="G24" s="11">
        <v>11050</v>
      </c>
      <c r="I24" s="35">
        <f>(H24+H23)*(G24-G23)/2/27</f>
        <v>0</v>
      </c>
      <c r="L24">
        <v>11050</v>
      </c>
      <c r="M24" s="38">
        <v>0</v>
      </c>
      <c r="N24" s="38">
        <f t="shared" si="3"/>
        <v>0</v>
      </c>
      <c r="O24" s="38"/>
      <c r="P24" s="52">
        <v>11050</v>
      </c>
      <c r="Q24" s="53">
        <v>0</v>
      </c>
      <c r="R24" s="53">
        <f t="shared" si="4"/>
        <v>6</v>
      </c>
      <c r="T24" s="20">
        <v>11050</v>
      </c>
      <c r="U24" s="21"/>
      <c r="V24" s="22">
        <v>96.481999999999999</v>
      </c>
      <c r="W24" s="22">
        <v>96</v>
      </c>
      <c r="X24" s="47">
        <f t="shared" si="0"/>
        <v>0.48199999999999932</v>
      </c>
      <c r="Y24" s="22"/>
      <c r="Z24" s="22">
        <v>386.327</v>
      </c>
      <c r="AA24" s="21">
        <v>386</v>
      </c>
      <c r="AB24" s="21">
        <f t="shared" si="1"/>
        <v>0.32699999999999818</v>
      </c>
      <c r="AC24" s="21"/>
    </row>
    <row r="25" spans="1:29" x14ac:dyDescent="0.25">
      <c r="A25" s="11">
        <v>11100</v>
      </c>
      <c r="B25">
        <v>1334</v>
      </c>
      <c r="C25" s="35">
        <f t="shared" si="5"/>
        <v>1358</v>
      </c>
      <c r="D25">
        <v>0</v>
      </c>
      <c r="E25" s="35">
        <f t="shared" si="6"/>
        <v>359</v>
      </c>
      <c r="F25" s="10"/>
      <c r="G25" s="11">
        <v>11100</v>
      </c>
      <c r="I25" s="35">
        <f t="shared" ref="I25:I27" si="8">(H25+H24)*(G25-G24)/2/27</f>
        <v>0</v>
      </c>
      <c r="L25">
        <v>11100</v>
      </c>
      <c r="M25" s="38">
        <v>77</v>
      </c>
      <c r="N25" s="38">
        <f t="shared" si="3"/>
        <v>71</v>
      </c>
      <c r="O25" s="38"/>
      <c r="P25" s="52">
        <v>11100</v>
      </c>
      <c r="Q25" s="53">
        <v>353</v>
      </c>
      <c r="R25" s="53">
        <f t="shared" si="4"/>
        <v>327</v>
      </c>
      <c r="S25" s="2"/>
      <c r="T25" s="20">
        <v>11100</v>
      </c>
      <c r="U25" s="21"/>
      <c r="V25" s="22">
        <v>1195.0940000000001</v>
      </c>
      <c r="W25" s="22">
        <v>1195</v>
      </c>
      <c r="X25" s="47">
        <f t="shared" si="0"/>
        <v>9.4000000000050932E-2</v>
      </c>
      <c r="Y25" s="22"/>
      <c r="Z25" s="22">
        <v>0</v>
      </c>
      <c r="AA25" s="21">
        <v>0</v>
      </c>
      <c r="AB25" s="21">
        <f t="shared" si="1"/>
        <v>0</v>
      </c>
      <c r="AC25" s="21"/>
    </row>
    <row r="26" spans="1:29" x14ac:dyDescent="0.25">
      <c r="A26" s="11">
        <v>11150</v>
      </c>
      <c r="B26" s="14">
        <v>3391</v>
      </c>
      <c r="C26" s="35">
        <f t="shared" si="5"/>
        <v>4375</v>
      </c>
      <c r="D26" s="14">
        <v>0</v>
      </c>
      <c r="E26" s="35">
        <f t="shared" si="6"/>
        <v>0</v>
      </c>
      <c r="F26" s="10"/>
      <c r="G26" s="11">
        <v>11150</v>
      </c>
      <c r="I26" s="35">
        <f t="shared" si="8"/>
        <v>0</v>
      </c>
      <c r="L26">
        <v>11150</v>
      </c>
      <c r="M26" s="38">
        <v>79</v>
      </c>
      <c r="N26" s="38">
        <f t="shared" si="3"/>
        <v>144</v>
      </c>
      <c r="O26" s="38"/>
      <c r="P26" s="52">
        <v>11150</v>
      </c>
      <c r="Q26" s="53">
        <v>1823</v>
      </c>
      <c r="R26" s="53">
        <f t="shared" si="4"/>
        <v>2015</v>
      </c>
      <c r="T26" s="20">
        <v>11150</v>
      </c>
      <c r="U26" s="21"/>
      <c r="V26" s="22">
        <v>3106.4229999999998</v>
      </c>
      <c r="W26" s="22">
        <v>3106</v>
      </c>
      <c r="X26" s="47">
        <f t="shared" si="0"/>
        <v>0.42299999999977445</v>
      </c>
      <c r="Y26" s="22"/>
      <c r="Z26" s="22">
        <v>0</v>
      </c>
      <c r="AA26" s="21">
        <v>0</v>
      </c>
      <c r="AB26" s="21">
        <f t="shared" si="1"/>
        <v>0</v>
      </c>
      <c r="AC26" s="21"/>
    </row>
    <row r="27" spans="1:29" x14ac:dyDescent="0.25">
      <c r="A27" s="11">
        <v>11200</v>
      </c>
      <c r="B27" s="14">
        <v>4242</v>
      </c>
      <c r="C27" s="35">
        <f t="shared" si="5"/>
        <v>7068</v>
      </c>
      <c r="D27" s="14">
        <v>0</v>
      </c>
      <c r="E27" s="35">
        <f t="shared" si="6"/>
        <v>0</v>
      </c>
      <c r="F27" s="10"/>
      <c r="G27" s="11">
        <v>11200</v>
      </c>
      <c r="I27" s="35">
        <f t="shared" si="8"/>
        <v>0</v>
      </c>
      <c r="L27">
        <v>11200</v>
      </c>
      <c r="M27" s="38">
        <v>79</v>
      </c>
      <c r="N27" s="38">
        <f t="shared" si="3"/>
        <v>146</v>
      </c>
      <c r="O27" s="38"/>
      <c r="P27" s="52">
        <v>11200</v>
      </c>
      <c r="Q27" s="53">
        <v>2319</v>
      </c>
      <c r="R27" s="53">
        <f t="shared" si="4"/>
        <v>3835</v>
      </c>
      <c r="T27" s="20">
        <v>11200</v>
      </c>
      <c r="U27" s="21"/>
      <c r="V27" s="22">
        <v>3904.1030000000001</v>
      </c>
      <c r="W27" s="22">
        <v>3904</v>
      </c>
      <c r="X27" s="47">
        <f t="shared" si="0"/>
        <v>0.10300000000006548</v>
      </c>
      <c r="Y27" s="22"/>
      <c r="Z27" s="22">
        <v>0</v>
      </c>
      <c r="AA27" s="21">
        <v>0</v>
      </c>
      <c r="AB27" s="21">
        <f t="shared" si="1"/>
        <v>0</v>
      </c>
      <c r="AC27" s="21"/>
    </row>
    <row r="28" spans="1:29" x14ac:dyDescent="0.25">
      <c r="A28" s="11">
        <v>11250</v>
      </c>
      <c r="B28" s="14">
        <v>4613</v>
      </c>
      <c r="C28" s="35">
        <f t="shared" si="5"/>
        <v>8199</v>
      </c>
      <c r="D28" s="14">
        <v>0</v>
      </c>
      <c r="E28" s="35">
        <f t="shared" si="6"/>
        <v>0</v>
      </c>
      <c r="F28" s="10"/>
      <c r="G28" s="11">
        <v>11250</v>
      </c>
      <c r="I28" s="35">
        <f>(H28+H27)*(G28-G27)/2/27</f>
        <v>0</v>
      </c>
      <c r="L28">
        <v>11250</v>
      </c>
      <c r="M28" s="38">
        <v>79</v>
      </c>
      <c r="N28" s="38">
        <f t="shared" si="3"/>
        <v>146</v>
      </c>
      <c r="O28" s="38"/>
      <c r="P28" s="52">
        <v>11250</v>
      </c>
      <c r="Q28" s="53">
        <v>2551</v>
      </c>
      <c r="R28" s="53">
        <f t="shared" si="4"/>
        <v>4509</v>
      </c>
      <c r="T28" s="20">
        <v>11250</v>
      </c>
      <c r="U28" s="21"/>
      <c r="V28" s="22">
        <v>4222.1059999999998</v>
      </c>
      <c r="W28" s="22">
        <v>4222</v>
      </c>
      <c r="X28" s="47">
        <f t="shared" si="0"/>
        <v>0.10599999999976717</v>
      </c>
      <c r="Y28" s="22"/>
      <c r="Z28" s="22">
        <v>0</v>
      </c>
      <c r="AA28" s="21">
        <v>0</v>
      </c>
      <c r="AB28" s="21">
        <f t="shared" si="1"/>
        <v>0</v>
      </c>
      <c r="AC28" s="21"/>
    </row>
    <row r="29" spans="1:29" x14ac:dyDescent="0.25">
      <c r="A29" s="11">
        <v>11300</v>
      </c>
      <c r="B29" s="14">
        <v>4238</v>
      </c>
      <c r="C29" s="35">
        <f t="shared" si="5"/>
        <v>8195</v>
      </c>
      <c r="D29" s="14">
        <v>0</v>
      </c>
      <c r="E29" s="35">
        <f t="shared" si="6"/>
        <v>0</v>
      </c>
      <c r="F29" s="10"/>
      <c r="G29" s="11">
        <v>11300</v>
      </c>
      <c r="I29" s="35">
        <f>ROUND(((H29+H28)*(G29-G28)/2/27),0)</f>
        <v>0</v>
      </c>
      <c r="J29" s="3"/>
      <c r="K29" s="3"/>
      <c r="L29">
        <v>11300</v>
      </c>
      <c r="M29" s="38">
        <v>79</v>
      </c>
      <c r="N29" s="38">
        <f t="shared" si="3"/>
        <v>146</v>
      </c>
      <c r="O29" s="38"/>
      <c r="P29" s="52">
        <v>11300</v>
      </c>
      <c r="Q29" s="53">
        <v>2185</v>
      </c>
      <c r="R29" s="53">
        <f t="shared" si="4"/>
        <v>4385</v>
      </c>
      <c r="T29" s="20">
        <v>11300</v>
      </c>
      <c r="U29" s="21"/>
      <c r="V29" s="22">
        <v>3846.3339999999998</v>
      </c>
      <c r="W29" s="22">
        <v>3846</v>
      </c>
      <c r="X29" s="47">
        <f t="shared" si="0"/>
        <v>0.33399999999983265</v>
      </c>
      <c r="Y29" s="22"/>
      <c r="Z29" s="22">
        <v>0</v>
      </c>
      <c r="AA29" s="21">
        <v>0</v>
      </c>
      <c r="AB29" s="21">
        <f t="shared" si="1"/>
        <v>0</v>
      </c>
      <c r="AC29" s="21"/>
    </row>
    <row r="30" spans="1:29" ht="16.5" customHeight="1" x14ac:dyDescent="0.25">
      <c r="A30" s="11">
        <v>11350</v>
      </c>
      <c r="B30" s="14">
        <v>3554</v>
      </c>
      <c r="C30" s="35">
        <f t="shared" si="5"/>
        <v>7215</v>
      </c>
      <c r="D30" s="14">
        <v>0</v>
      </c>
      <c r="E30" s="35">
        <f t="shared" si="6"/>
        <v>0</v>
      </c>
      <c r="F30" s="10"/>
      <c r="G30" s="11">
        <v>11350</v>
      </c>
      <c r="I30" s="35">
        <f t="shared" ref="I30:I43" si="9">ROUND(((H30+H29)*(G30-G29)/2/27),0)</f>
        <v>0</v>
      </c>
      <c r="J30" s="3"/>
      <c r="K30" s="3"/>
      <c r="L30">
        <v>11350</v>
      </c>
      <c r="M30" s="38">
        <v>79</v>
      </c>
      <c r="N30" s="38">
        <f t="shared" si="3"/>
        <v>146</v>
      </c>
      <c r="O30" s="38"/>
      <c r="P30" s="52">
        <v>11350</v>
      </c>
      <c r="Q30" s="53">
        <v>1787</v>
      </c>
      <c r="R30" s="53">
        <f t="shared" si="4"/>
        <v>3678</v>
      </c>
      <c r="T30" s="20">
        <v>11350</v>
      </c>
      <c r="U30" s="21"/>
      <c r="V30" s="22">
        <v>3162.9810000000002</v>
      </c>
      <c r="W30" s="22">
        <v>3163</v>
      </c>
      <c r="X30" s="47">
        <f t="shared" si="0"/>
        <v>1.8999999999778083E-2</v>
      </c>
      <c r="Y30" s="22"/>
      <c r="Z30" s="22">
        <v>0</v>
      </c>
      <c r="AA30" s="21">
        <v>0</v>
      </c>
      <c r="AB30" s="21">
        <f t="shared" si="1"/>
        <v>0</v>
      </c>
      <c r="AC30" s="21"/>
    </row>
    <row r="31" spans="1:29" x14ac:dyDescent="0.25">
      <c r="A31" s="11">
        <v>11400</v>
      </c>
      <c r="B31" s="14">
        <v>3075</v>
      </c>
      <c r="C31" s="35">
        <f t="shared" si="5"/>
        <v>6138</v>
      </c>
      <c r="D31" s="14">
        <v>0</v>
      </c>
      <c r="E31" s="35">
        <f t="shared" si="6"/>
        <v>0</v>
      </c>
      <c r="F31" s="10"/>
      <c r="G31" s="11">
        <v>11400</v>
      </c>
      <c r="I31" s="35">
        <f t="shared" si="9"/>
        <v>0</v>
      </c>
      <c r="J31" s="3"/>
      <c r="K31" s="3"/>
      <c r="L31">
        <v>11400</v>
      </c>
      <c r="M31" s="38">
        <v>79</v>
      </c>
      <c r="N31" s="38">
        <f t="shared" si="3"/>
        <v>146</v>
      </c>
      <c r="O31" s="38"/>
      <c r="P31" s="52">
        <v>11400</v>
      </c>
      <c r="Q31" s="53">
        <v>1639</v>
      </c>
      <c r="R31" s="53">
        <f t="shared" si="4"/>
        <v>3172</v>
      </c>
      <c r="T31" s="20">
        <v>11400</v>
      </c>
      <c r="U31" s="21"/>
      <c r="V31" s="22">
        <v>2676.2139999999999</v>
      </c>
      <c r="W31" s="22">
        <v>2676</v>
      </c>
      <c r="X31" s="47">
        <f t="shared" si="0"/>
        <v>0.21399999999994179</v>
      </c>
      <c r="Y31" s="22"/>
      <c r="Z31" s="22">
        <v>0</v>
      </c>
      <c r="AA31" s="21">
        <v>0</v>
      </c>
      <c r="AB31" s="21">
        <f t="shared" si="1"/>
        <v>0</v>
      </c>
      <c r="AC31" s="21"/>
    </row>
    <row r="32" spans="1:29" x14ac:dyDescent="0.25">
      <c r="A32" s="11">
        <v>11450</v>
      </c>
      <c r="B32" s="14">
        <v>3250</v>
      </c>
      <c r="C32" s="35">
        <f t="shared" si="5"/>
        <v>5856</v>
      </c>
      <c r="D32" s="14">
        <v>0</v>
      </c>
      <c r="E32" s="35">
        <f t="shared" si="6"/>
        <v>0</v>
      </c>
      <c r="F32" s="10"/>
      <c r="G32" s="11">
        <v>11450</v>
      </c>
      <c r="I32" s="35">
        <f t="shared" si="9"/>
        <v>0</v>
      </c>
      <c r="L32">
        <v>11450</v>
      </c>
      <c r="M32" s="38">
        <v>58</v>
      </c>
      <c r="N32" s="38">
        <f t="shared" si="3"/>
        <v>127</v>
      </c>
      <c r="O32" s="38"/>
      <c r="P32" s="52">
        <v>11450</v>
      </c>
      <c r="Q32" s="53">
        <v>1727</v>
      </c>
      <c r="R32" s="53">
        <f t="shared" si="4"/>
        <v>3117</v>
      </c>
      <c r="T32" s="20">
        <v>11450</v>
      </c>
      <c r="U32" s="21"/>
      <c r="V32" s="22">
        <v>2776.9789999999998</v>
      </c>
      <c r="W32" s="22">
        <v>2777</v>
      </c>
      <c r="X32" s="47">
        <f t="shared" si="0"/>
        <v>2.1000000000185537E-2</v>
      </c>
      <c r="Y32" s="22"/>
      <c r="Z32" s="22">
        <v>0</v>
      </c>
      <c r="AA32" s="21">
        <v>0</v>
      </c>
      <c r="AB32" s="21">
        <f t="shared" si="1"/>
        <v>0</v>
      </c>
      <c r="AC32" s="21"/>
    </row>
    <row r="33" spans="1:29" x14ac:dyDescent="0.25">
      <c r="A33" s="11">
        <v>11500</v>
      </c>
      <c r="B33" s="14">
        <v>756</v>
      </c>
      <c r="C33" s="35">
        <f t="shared" si="5"/>
        <v>3709</v>
      </c>
      <c r="D33" s="14">
        <v>0</v>
      </c>
      <c r="E33" s="35">
        <f t="shared" si="6"/>
        <v>0</v>
      </c>
      <c r="F33" s="10"/>
      <c r="G33" s="11">
        <v>11500</v>
      </c>
      <c r="I33" s="35">
        <f t="shared" si="9"/>
        <v>0</v>
      </c>
      <c r="J33" s="2"/>
      <c r="K33" s="2"/>
      <c r="L33">
        <v>11500</v>
      </c>
      <c r="M33" s="38">
        <v>67</v>
      </c>
      <c r="N33" s="38">
        <f t="shared" si="3"/>
        <v>116</v>
      </c>
      <c r="O33" s="38"/>
      <c r="P33" s="52">
        <v>11500</v>
      </c>
      <c r="Q33" s="53">
        <v>781</v>
      </c>
      <c r="R33" s="53">
        <f t="shared" si="4"/>
        <v>2322</v>
      </c>
      <c r="T33" s="20">
        <v>11500</v>
      </c>
      <c r="U33" s="21"/>
      <c r="V33" s="22">
        <v>755.10699999999997</v>
      </c>
      <c r="W33" s="22">
        <v>755</v>
      </c>
      <c r="X33" s="47">
        <f t="shared" si="0"/>
        <v>0.1069999999999709</v>
      </c>
      <c r="Y33" s="22"/>
      <c r="Z33" s="22">
        <v>0</v>
      </c>
      <c r="AA33" s="21">
        <v>0</v>
      </c>
      <c r="AB33" s="21">
        <f t="shared" si="1"/>
        <v>0</v>
      </c>
      <c r="AC33" s="21"/>
    </row>
    <row r="34" spans="1:29" x14ac:dyDescent="0.25">
      <c r="A34" s="11">
        <v>11550</v>
      </c>
      <c r="B34" s="14">
        <v>1049</v>
      </c>
      <c r="C34" s="35">
        <f t="shared" si="5"/>
        <v>1671</v>
      </c>
      <c r="D34" s="14">
        <v>0</v>
      </c>
      <c r="E34" s="35">
        <f t="shared" si="6"/>
        <v>0</v>
      </c>
      <c r="F34" s="10"/>
      <c r="G34" s="11">
        <v>11550</v>
      </c>
      <c r="I34" s="35">
        <f t="shared" si="9"/>
        <v>0</v>
      </c>
      <c r="L34">
        <v>11550</v>
      </c>
      <c r="M34" s="38">
        <v>25</v>
      </c>
      <c r="N34" s="38">
        <f t="shared" si="3"/>
        <v>85</v>
      </c>
      <c r="O34" s="38"/>
      <c r="P34" s="52">
        <v>11550</v>
      </c>
      <c r="Q34" s="53">
        <v>80</v>
      </c>
      <c r="R34" s="53">
        <f t="shared" si="4"/>
        <v>797</v>
      </c>
      <c r="T34" s="20">
        <v>11550</v>
      </c>
      <c r="U34" s="21"/>
      <c r="V34" s="22">
        <v>1059.077</v>
      </c>
      <c r="W34" s="22">
        <v>1049</v>
      </c>
      <c r="X34" s="47">
        <f t="shared" si="0"/>
        <v>10.076999999999998</v>
      </c>
      <c r="Y34" s="22"/>
      <c r="Z34" s="22">
        <v>0</v>
      </c>
      <c r="AA34" s="21">
        <v>0</v>
      </c>
      <c r="AB34" s="21">
        <f t="shared" si="1"/>
        <v>0</v>
      </c>
      <c r="AC34" s="21"/>
    </row>
    <row r="35" spans="1:29" x14ac:dyDescent="0.25">
      <c r="A35" s="11">
        <v>11600</v>
      </c>
      <c r="B35" s="14">
        <v>1319</v>
      </c>
      <c r="C35" s="35">
        <f t="shared" si="5"/>
        <v>2193</v>
      </c>
      <c r="D35" s="14">
        <v>0</v>
      </c>
      <c r="E35" s="35">
        <f t="shared" si="6"/>
        <v>0</v>
      </c>
      <c r="F35" s="10"/>
      <c r="G35" s="11">
        <v>11600</v>
      </c>
      <c r="I35" s="35">
        <f t="shared" si="9"/>
        <v>0</v>
      </c>
      <c r="L35">
        <v>11600</v>
      </c>
      <c r="M35" s="38">
        <v>80</v>
      </c>
      <c r="N35" s="38">
        <f t="shared" si="3"/>
        <v>97</v>
      </c>
      <c r="O35" s="38"/>
      <c r="P35" s="52">
        <v>11600</v>
      </c>
      <c r="Q35" s="53">
        <v>1113</v>
      </c>
      <c r="R35" s="53">
        <f t="shared" si="4"/>
        <v>1105</v>
      </c>
      <c r="T35" s="20">
        <v>11600</v>
      </c>
      <c r="U35" s="21"/>
      <c r="V35" s="22">
        <v>2632</v>
      </c>
      <c r="W35" s="22">
        <v>1319</v>
      </c>
      <c r="X35" s="47">
        <f t="shared" si="0"/>
        <v>1313</v>
      </c>
      <c r="Y35" s="22"/>
      <c r="Z35" s="22">
        <v>0</v>
      </c>
      <c r="AA35" s="21">
        <v>0</v>
      </c>
      <c r="AB35" s="21">
        <f t="shared" si="1"/>
        <v>0</v>
      </c>
      <c r="AC35" s="21"/>
    </row>
    <row r="36" spans="1:29" x14ac:dyDescent="0.25">
      <c r="A36" s="11">
        <v>11650</v>
      </c>
      <c r="B36" s="14">
        <v>3215</v>
      </c>
      <c r="C36" s="35">
        <f t="shared" si="5"/>
        <v>4198</v>
      </c>
      <c r="D36" s="14">
        <v>0</v>
      </c>
      <c r="E36" s="35">
        <f t="shared" si="6"/>
        <v>0</v>
      </c>
      <c r="F36" s="10"/>
      <c r="G36" s="11">
        <v>11650</v>
      </c>
      <c r="I36" s="35">
        <f t="shared" si="9"/>
        <v>0</v>
      </c>
      <c r="L36">
        <v>11650</v>
      </c>
      <c r="M36" s="38">
        <v>87</v>
      </c>
      <c r="N36" s="38">
        <f t="shared" si="3"/>
        <v>155</v>
      </c>
      <c r="O36" s="38"/>
      <c r="P36" s="52">
        <v>11650</v>
      </c>
      <c r="Q36" s="53">
        <v>983</v>
      </c>
      <c r="R36" s="53">
        <f t="shared" si="4"/>
        <v>1941</v>
      </c>
      <c r="T36" s="20">
        <v>11650</v>
      </c>
      <c r="U36" s="21"/>
      <c r="V36" s="22">
        <v>3217.0619999999999</v>
      </c>
      <c r="W36" s="22">
        <v>3217</v>
      </c>
      <c r="X36" s="47">
        <f t="shared" si="0"/>
        <v>6.1999999999898137E-2</v>
      </c>
      <c r="Y36" s="22"/>
      <c r="Z36" s="22">
        <v>0</v>
      </c>
      <c r="AA36" s="21">
        <v>0</v>
      </c>
      <c r="AB36" s="21">
        <f t="shared" si="1"/>
        <v>0</v>
      </c>
      <c r="AC36" s="21"/>
    </row>
    <row r="37" spans="1:29" x14ac:dyDescent="0.25">
      <c r="A37" s="11">
        <v>11700</v>
      </c>
      <c r="B37" s="14">
        <v>3414</v>
      </c>
      <c r="C37" s="35">
        <f t="shared" si="5"/>
        <v>6138</v>
      </c>
      <c r="D37" s="14">
        <v>0</v>
      </c>
      <c r="E37" s="35">
        <f t="shared" si="6"/>
        <v>0</v>
      </c>
      <c r="F37" s="10"/>
      <c r="G37" s="11">
        <v>11700</v>
      </c>
      <c r="I37" s="35">
        <f t="shared" si="9"/>
        <v>0</v>
      </c>
      <c r="L37">
        <v>11700</v>
      </c>
      <c r="M37" s="38">
        <v>87</v>
      </c>
      <c r="N37" s="38">
        <f t="shared" si="3"/>
        <v>161</v>
      </c>
      <c r="O37" s="38"/>
      <c r="P37" s="52">
        <v>11700</v>
      </c>
      <c r="Q37" s="53">
        <v>1347</v>
      </c>
      <c r="R37" s="53">
        <f t="shared" si="4"/>
        <v>2157</v>
      </c>
      <c r="T37" s="20">
        <v>11700</v>
      </c>
      <c r="U37" s="21"/>
      <c r="V37" s="22">
        <v>3415.78</v>
      </c>
      <c r="W37" s="22">
        <v>3416</v>
      </c>
      <c r="X37" s="47">
        <f t="shared" si="0"/>
        <v>0.21999999999979991</v>
      </c>
      <c r="Y37" s="22"/>
      <c r="Z37" s="22">
        <v>0</v>
      </c>
      <c r="AA37" s="21">
        <v>0</v>
      </c>
      <c r="AB37" s="21">
        <f t="shared" si="1"/>
        <v>0</v>
      </c>
      <c r="AC37" s="21"/>
    </row>
    <row r="38" spans="1:29" x14ac:dyDescent="0.25">
      <c r="A38" s="11">
        <v>11750</v>
      </c>
      <c r="B38" s="14">
        <v>3469</v>
      </c>
      <c r="C38" s="35">
        <f t="shared" si="5"/>
        <v>6373</v>
      </c>
      <c r="D38" s="14">
        <v>0</v>
      </c>
      <c r="E38" s="35">
        <f t="shared" si="6"/>
        <v>0</v>
      </c>
      <c r="F38" s="10"/>
      <c r="G38" s="11">
        <v>11750</v>
      </c>
      <c r="I38" s="35">
        <f t="shared" si="9"/>
        <v>0</v>
      </c>
      <c r="L38">
        <v>11750</v>
      </c>
      <c r="M38" s="38">
        <v>95</v>
      </c>
      <c r="N38" s="38">
        <f t="shared" si="3"/>
        <v>169</v>
      </c>
      <c r="O38" s="38"/>
      <c r="P38" s="52">
        <v>11750</v>
      </c>
      <c r="Q38" s="53">
        <v>1416</v>
      </c>
      <c r="R38" s="53">
        <f t="shared" si="4"/>
        <v>2558</v>
      </c>
      <c r="T38" s="20">
        <v>11750</v>
      </c>
      <c r="U38" s="21"/>
      <c r="V38" s="22">
        <v>3470.6660000000002</v>
      </c>
      <c r="W38" s="22">
        <v>3471</v>
      </c>
      <c r="X38" s="47">
        <f t="shared" si="0"/>
        <v>0.33399999999983265</v>
      </c>
      <c r="Y38" s="22"/>
      <c r="Z38" s="22">
        <v>0</v>
      </c>
      <c r="AA38" s="21">
        <v>0</v>
      </c>
      <c r="AB38" s="21">
        <f t="shared" si="1"/>
        <v>0</v>
      </c>
      <c r="AC38" s="21"/>
    </row>
    <row r="39" spans="1:29" x14ac:dyDescent="0.25">
      <c r="A39" s="11">
        <v>11800</v>
      </c>
      <c r="B39" s="14">
        <v>3508</v>
      </c>
      <c r="C39" s="35">
        <f t="shared" si="5"/>
        <v>6460</v>
      </c>
      <c r="D39" s="14">
        <v>0</v>
      </c>
      <c r="E39" s="35">
        <f t="shared" si="6"/>
        <v>0</v>
      </c>
      <c r="F39" s="10"/>
      <c r="G39" s="11">
        <v>11800</v>
      </c>
      <c r="I39" s="35">
        <f t="shared" si="9"/>
        <v>0</v>
      </c>
      <c r="L39">
        <v>11800</v>
      </c>
      <c r="M39" s="38">
        <v>92</v>
      </c>
      <c r="N39" s="38">
        <f t="shared" si="3"/>
        <v>173</v>
      </c>
      <c r="O39" s="38"/>
      <c r="P39" s="52">
        <v>11800</v>
      </c>
      <c r="Q39" s="53">
        <v>2005</v>
      </c>
      <c r="R39" s="53">
        <f t="shared" si="4"/>
        <v>3168</v>
      </c>
      <c r="T39" s="20">
        <v>11800</v>
      </c>
      <c r="U39" s="21"/>
      <c r="V39" s="22">
        <v>3509.779</v>
      </c>
      <c r="W39" s="22">
        <v>3510</v>
      </c>
      <c r="X39" s="47">
        <f t="shared" si="0"/>
        <v>0.22100000000000364</v>
      </c>
      <c r="Y39" s="22"/>
      <c r="Z39" s="22">
        <v>0</v>
      </c>
      <c r="AA39" s="21">
        <v>0</v>
      </c>
      <c r="AB39" s="21">
        <f t="shared" si="1"/>
        <v>0</v>
      </c>
      <c r="AC39" s="21"/>
    </row>
    <row r="40" spans="1:29" x14ac:dyDescent="0.25">
      <c r="A40" s="11">
        <v>11850</v>
      </c>
      <c r="B40" s="14">
        <v>3679</v>
      </c>
      <c r="C40" s="35">
        <f t="shared" si="5"/>
        <v>6655</v>
      </c>
      <c r="D40" s="14">
        <v>0</v>
      </c>
      <c r="E40" s="35">
        <f t="shared" si="6"/>
        <v>0</v>
      </c>
      <c r="F40" s="10"/>
      <c r="G40" s="11">
        <v>11850</v>
      </c>
      <c r="I40" s="35">
        <f t="shared" si="9"/>
        <v>0</v>
      </c>
      <c r="L40">
        <v>11850</v>
      </c>
      <c r="M40" s="38">
        <v>93</v>
      </c>
      <c r="N40" s="38">
        <f t="shared" si="3"/>
        <v>171</v>
      </c>
      <c r="O40" s="38"/>
      <c r="P40" s="52">
        <v>11850</v>
      </c>
      <c r="Q40" s="53">
        <v>1881</v>
      </c>
      <c r="R40" s="53">
        <f t="shared" si="4"/>
        <v>3598</v>
      </c>
      <c r="T40" s="20">
        <v>11850</v>
      </c>
      <c r="U40" s="21"/>
      <c r="V40" s="22">
        <v>3680.7539999999999</v>
      </c>
      <c r="W40" s="22">
        <v>3681</v>
      </c>
      <c r="X40" s="47">
        <f t="shared" si="0"/>
        <v>0.24600000000009459</v>
      </c>
      <c r="Y40" s="22"/>
      <c r="Z40" s="22">
        <v>0</v>
      </c>
      <c r="AA40" s="21">
        <v>0</v>
      </c>
      <c r="AB40" s="21">
        <f t="shared" si="1"/>
        <v>0</v>
      </c>
      <c r="AC40" s="21"/>
    </row>
    <row r="41" spans="1:29" x14ac:dyDescent="0.25">
      <c r="A41" s="11">
        <v>11900</v>
      </c>
      <c r="B41" s="14">
        <v>3793</v>
      </c>
      <c r="C41" s="35">
        <f t="shared" si="5"/>
        <v>6919</v>
      </c>
      <c r="D41" s="14">
        <v>0</v>
      </c>
      <c r="E41" s="35">
        <f t="shared" si="6"/>
        <v>0</v>
      </c>
      <c r="F41" s="10"/>
      <c r="G41" s="11">
        <v>11900</v>
      </c>
      <c r="I41" s="35">
        <f t="shared" si="9"/>
        <v>0</v>
      </c>
      <c r="L41">
        <v>11900</v>
      </c>
      <c r="M41" s="38">
        <v>94</v>
      </c>
      <c r="N41" s="38">
        <f t="shared" si="3"/>
        <v>173</v>
      </c>
      <c r="O41" s="38"/>
      <c r="P41" s="52">
        <v>11900</v>
      </c>
      <c r="Q41" s="53">
        <v>1607</v>
      </c>
      <c r="R41" s="53">
        <f t="shared" si="4"/>
        <v>3230</v>
      </c>
      <c r="T41" s="20">
        <v>11900</v>
      </c>
      <c r="U41" s="21"/>
      <c r="V41" s="22">
        <v>3795.5140000000001</v>
      </c>
      <c r="W41" s="22">
        <v>3796</v>
      </c>
      <c r="X41" s="47">
        <f t="shared" si="0"/>
        <v>0.48599999999987631</v>
      </c>
      <c r="Y41" s="22"/>
      <c r="Z41" s="22">
        <v>0</v>
      </c>
      <c r="AA41" s="21">
        <v>0</v>
      </c>
      <c r="AB41" s="21">
        <f t="shared" si="1"/>
        <v>0</v>
      </c>
      <c r="AC41" s="21"/>
    </row>
    <row r="42" spans="1:29" x14ac:dyDescent="0.25">
      <c r="A42" s="11">
        <v>11950</v>
      </c>
      <c r="B42" s="14">
        <v>3685</v>
      </c>
      <c r="C42" s="35">
        <f t="shared" si="5"/>
        <v>6924</v>
      </c>
      <c r="D42" s="14">
        <v>0</v>
      </c>
      <c r="E42" s="35">
        <f t="shared" si="6"/>
        <v>0</v>
      </c>
      <c r="F42" s="10"/>
      <c r="G42" s="11">
        <v>11950</v>
      </c>
      <c r="I42" s="35">
        <f t="shared" si="9"/>
        <v>0</v>
      </c>
      <c r="L42">
        <v>11950</v>
      </c>
      <c r="M42" s="38">
        <v>93</v>
      </c>
      <c r="N42" s="38">
        <f t="shared" si="3"/>
        <v>173</v>
      </c>
      <c r="O42" s="38"/>
      <c r="P42" s="52">
        <v>11950</v>
      </c>
      <c r="Q42" s="53">
        <v>1448</v>
      </c>
      <c r="R42" s="53">
        <f t="shared" si="4"/>
        <v>2829</v>
      </c>
      <c r="T42" s="20">
        <v>11950</v>
      </c>
      <c r="U42" s="21"/>
      <c r="V42" s="22">
        <v>3687.2040000000002</v>
      </c>
      <c r="W42" s="22">
        <v>3687</v>
      </c>
      <c r="X42" s="47">
        <f t="shared" si="0"/>
        <v>0.20400000000017826</v>
      </c>
      <c r="Y42" s="22"/>
      <c r="Z42" s="22">
        <v>0</v>
      </c>
      <c r="AA42" s="21">
        <v>0</v>
      </c>
      <c r="AB42" s="21">
        <f t="shared" si="1"/>
        <v>0</v>
      </c>
      <c r="AC42" s="21"/>
    </row>
    <row r="43" spans="1:29" x14ac:dyDescent="0.25">
      <c r="A43" s="11">
        <v>12000</v>
      </c>
      <c r="B43" s="35">
        <v>3389</v>
      </c>
      <c r="C43" s="35">
        <f t="shared" si="5"/>
        <v>6550</v>
      </c>
      <c r="D43" s="34">
        <v>0</v>
      </c>
      <c r="E43" s="35">
        <f t="shared" si="6"/>
        <v>0</v>
      </c>
      <c r="F43" s="10"/>
      <c r="G43" s="11">
        <v>12000</v>
      </c>
      <c r="I43" s="35">
        <f t="shared" si="9"/>
        <v>0</v>
      </c>
      <c r="L43">
        <v>12000</v>
      </c>
      <c r="M43" s="38">
        <v>95</v>
      </c>
      <c r="N43" s="38">
        <f t="shared" si="3"/>
        <v>174</v>
      </c>
      <c r="O43" s="38"/>
      <c r="P43" s="52">
        <v>12000</v>
      </c>
      <c r="Q43" s="53">
        <v>1355</v>
      </c>
      <c r="R43" s="53">
        <f t="shared" si="4"/>
        <v>2595</v>
      </c>
      <c r="T43" s="20">
        <v>12000</v>
      </c>
      <c r="U43" s="21"/>
      <c r="V43" s="22">
        <v>3390.6819999999998</v>
      </c>
      <c r="W43" s="22">
        <v>3391</v>
      </c>
      <c r="X43" s="47">
        <f t="shared" si="0"/>
        <v>0.318000000000211</v>
      </c>
      <c r="Y43" s="22"/>
      <c r="Z43" s="22">
        <v>0</v>
      </c>
      <c r="AA43" s="21">
        <v>0</v>
      </c>
      <c r="AB43" s="21">
        <f t="shared" si="1"/>
        <v>0</v>
      </c>
      <c r="AC43" s="21"/>
    </row>
    <row r="44" spans="1:29" x14ac:dyDescent="0.25">
      <c r="A44" s="11">
        <v>12050</v>
      </c>
      <c r="B44">
        <v>3043</v>
      </c>
      <c r="C44" s="35">
        <f t="shared" si="5"/>
        <v>5956</v>
      </c>
      <c r="D44">
        <v>0</v>
      </c>
      <c r="E44" s="35">
        <f t="shared" si="6"/>
        <v>0</v>
      </c>
      <c r="F44" s="10"/>
      <c r="G44" s="11">
        <v>12050</v>
      </c>
      <c r="I44" s="35">
        <f>(H44+H43)*(G44-G43)/2/27</f>
        <v>0</v>
      </c>
      <c r="L44">
        <v>12050</v>
      </c>
      <c r="M44" s="38">
        <v>95</v>
      </c>
      <c r="N44" s="38">
        <f t="shared" si="3"/>
        <v>176</v>
      </c>
      <c r="O44" s="38"/>
      <c r="P44" s="52">
        <v>12050</v>
      </c>
      <c r="Q44" s="53">
        <v>1142</v>
      </c>
      <c r="R44" s="53">
        <f t="shared" si="4"/>
        <v>2312</v>
      </c>
      <c r="T44" s="20">
        <v>12050</v>
      </c>
      <c r="U44" s="21"/>
      <c r="V44" s="22">
        <v>3044.6179999999999</v>
      </c>
      <c r="W44" s="22">
        <v>3045</v>
      </c>
      <c r="X44" s="47">
        <f t="shared" si="0"/>
        <v>0.38200000000006185</v>
      </c>
      <c r="Y44" s="22"/>
      <c r="Z44" s="22">
        <v>0</v>
      </c>
      <c r="AA44" s="21">
        <v>0</v>
      </c>
      <c r="AB44" s="21">
        <f t="shared" si="1"/>
        <v>0</v>
      </c>
      <c r="AC44" s="21"/>
    </row>
    <row r="45" spans="1:29" x14ac:dyDescent="0.25">
      <c r="A45" s="11">
        <v>12100</v>
      </c>
      <c r="B45">
        <v>2574</v>
      </c>
      <c r="C45" s="35">
        <f t="shared" si="5"/>
        <v>5201</v>
      </c>
      <c r="D45">
        <v>0</v>
      </c>
      <c r="E45" s="35">
        <f t="shared" si="6"/>
        <v>0</v>
      </c>
      <c r="F45" s="10"/>
      <c r="G45" s="11">
        <v>12100</v>
      </c>
      <c r="I45" s="35">
        <f t="shared" ref="I45:I48" si="10">(H45+H44)*(G45-G44)/2/27</f>
        <v>0</v>
      </c>
      <c r="L45">
        <v>12100</v>
      </c>
      <c r="M45" s="38">
        <v>95</v>
      </c>
      <c r="N45" s="38">
        <f t="shared" si="3"/>
        <v>176</v>
      </c>
      <c r="O45" s="38"/>
      <c r="P45" s="52">
        <v>12100</v>
      </c>
      <c r="Q45" s="53">
        <v>1124</v>
      </c>
      <c r="R45" s="53">
        <f t="shared" si="4"/>
        <v>2098</v>
      </c>
      <c r="T45" s="20">
        <v>12100</v>
      </c>
      <c r="U45" s="21"/>
      <c r="V45" s="22">
        <v>2576.2289999999998</v>
      </c>
      <c r="W45" s="22">
        <v>2576</v>
      </c>
      <c r="X45" s="47">
        <f t="shared" si="0"/>
        <v>0.22899999999981446</v>
      </c>
      <c r="Y45" s="22"/>
      <c r="Z45" s="22">
        <v>0</v>
      </c>
      <c r="AA45" s="21">
        <v>0</v>
      </c>
      <c r="AB45" s="21">
        <f t="shared" si="1"/>
        <v>0</v>
      </c>
      <c r="AC45" s="21"/>
    </row>
    <row r="46" spans="1:29" x14ac:dyDescent="0.25">
      <c r="A46" s="11">
        <v>12150</v>
      </c>
      <c r="B46" s="14">
        <v>2055</v>
      </c>
      <c r="C46" s="35">
        <f t="shared" si="5"/>
        <v>4286</v>
      </c>
      <c r="D46" s="14">
        <v>0</v>
      </c>
      <c r="E46" s="35">
        <f t="shared" si="6"/>
        <v>0</v>
      </c>
      <c r="F46" s="10"/>
      <c r="G46" s="11">
        <v>12150</v>
      </c>
      <c r="I46" s="35">
        <f t="shared" si="10"/>
        <v>0</v>
      </c>
      <c r="L46">
        <v>12150</v>
      </c>
      <c r="M46" s="38">
        <v>95</v>
      </c>
      <c r="N46" s="38">
        <f t="shared" si="3"/>
        <v>176</v>
      </c>
      <c r="O46" s="38"/>
      <c r="P46" s="52">
        <v>12150</v>
      </c>
      <c r="Q46" s="53">
        <v>690</v>
      </c>
      <c r="R46" s="53">
        <f t="shared" si="4"/>
        <v>1680</v>
      </c>
      <c r="T46" s="20">
        <v>12150</v>
      </c>
      <c r="U46" s="21"/>
      <c r="V46" s="22">
        <v>2057.14</v>
      </c>
      <c r="W46" s="22">
        <v>2057</v>
      </c>
      <c r="X46" s="47">
        <f t="shared" si="0"/>
        <v>0.13999999999987267</v>
      </c>
      <c r="Y46" s="22"/>
      <c r="Z46" s="22">
        <v>0</v>
      </c>
      <c r="AA46" s="21">
        <v>0</v>
      </c>
      <c r="AB46" s="21">
        <f t="shared" si="1"/>
        <v>0</v>
      </c>
      <c r="AC46" s="21"/>
    </row>
    <row r="47" spans="1:29" x14ac:dyDescent="0.25">
      <c r="A47" s="11">
        <v>12200</v>
      </c>
      <c r="B47" s="14">
        <v>1682</v>
      </c>
      <c r="C47" s="35">
        <f t="shared" si="5"/>
        <v>3460</v>
      </c>
      <c r="D47" s="14">
        <v>0</v>
      </c>
      <c r="E47" s="35">
        <f t="shared" si="6"/>
        <v>0</v>
      </c>
      <c r="F47" s="10"/>
      <c r="G47" s="11">
        <v>12200</v>
      </c>
      <c r="I47" s="35">
        <f t="shared" si="10"/>
        <v>0</v>
      </c>
      <c r="L47">
        <v>12200</v>
      </c>
      <c r="M47" s="38">
        <v>95</v>
      </c>
      <c r="N47" s="38">
        <f t="shared" si="3"/>
        <v>176</v>
      </c>
      <c r="O47" s="38"/>
      <c r="P47" s="52">
        <v>12200</v>
      </c>
      <c r="Q47" s="53">
        <v>383</v>
      </c>
      <c r="R47" s="53">
        <f t="shared" si="4"/>
        <v>994</v>
      </c>
      <c r="T47" s="20">
        <v>12200</v>
      </c>
      <c r="U47" s="21"/>
      <c r="V47" s="22">
        <v>1683.7750000000001</v>
      </c>
      <c r="W47" s="22">
        <v>1684</v>
      </c>
      <c r="X47" s="47">
        <f t="shared" si="0"/>
        <v>0.22499999999990905</v>
      </c>
      <c r="Y47" s="22"/>
      <c r="Z47" s="22">
        <v>0</v>
      </c>
      <c r="AA47" s="21">
        <v>0</v>
      </c>
      <c r="AB47" s="21">
        <f t="shared" si="1"/>
        <v>0</v>
      </c>
      <c r="AC47" s="21"/>
    </row>
    <row r="48" spans="1:29" x14ac:dyDescent="0.25">
      <c r="A48" s="11">
        <v>12250</v>
      </c>
      <c r="B48" s="14">
        <v>1262</v>
      </c>
      <c r="C48" s="35">
        <f t="shared" si="5"/>
        <v>2726</v>
      </c>
      <c r="D48" s="14">
        <v>0</v>
      </c>
      <c r="E48" s="35">
        <f t="shared" si="6"/>
        <v>0</v>
      </c>
      <c r="F48" s="10"/>
      <c r="G48" s="11">
        <v>12250</v>
      </c>
      <c r="I48" s="35">
        <f t="shared" si="10"/>
        <v>0</v>
      </c>
      <c r="L48">
        <v>12250</v>
      </c>
      <c r="M48" s="38">
        <v>0</v>
      </c>
      <c r="N48" s="38">
        <f t="shared" si="3"/>
        <v>88</v>
      </c>
      <c r="O48" s="38"/>
      <c r="P48" s="52">
        <v>12250</v>
      </c>
      <c r="Q48" s="53">
        <v>27</v>
      </c>
      <c r="R48" s="53">
        <f t="shared" si="4"/>
        <v>380</v>
      </c>
      <c r="T48" s="20">
        <v>12250</v>
      </c>
      <c r="U48" s="21"/>
      <c r="V48" s="22">
        <v>1260</v>
      </c>
      <c r="W48" s="22">
        <v>1262</v>
      </c>
      <c r="X48" s="47">
        <f t="shared" si="0"/>
        <v>2</v>
      </c>
      <c r="Y48" s="22"/>
      <c r="Z48" s="22">
        <v>0</v>
      </c>
      <c r="AA48" s="21">
        <v>0</v>
      </c>
      <c r="AB48" s="21">
        <f t="shared" si="1"/>
        <v>0</v>
      </c>
      <c r="AC48" s="21"/>
    </row>
    <row r="49" spans="1:29" x14ac:dyDescent="0.25">
      <c r="A49" s="11">
        <v>12300</v>
      </c>
      <c r="B49" s="14">
        <v>1375</v>
      </c>
      <c r="C49" s="35">
        <f t="shared" si="5"/>
        <v>2442</v>
      </c>
      <c r="D49" s="14">
        <v>0</v>
      </c>
      <c r="E49" s="35">
        <f t="shared" si="6"/>
        <v>0</v>
      </c>
      <c r="F49" s="10"/>
      <c r="G49" s="11">
        <v>12325</v>
      </c>
      <c r="I49" s="35">
        <f>ROUND(((H49+H48)*(G49-G48)/2/27),0)</f>
        <v>0</v>
      </c>
      <c r="L49">
        <v>12300</v>
      </c>
      <c r="M49" s="38">
        <v>0</v>
      </c>
      <c r="N49" s="38">
        <f t="shared" si="3"/>
        <v>0</v>
      </c>
      <c r="O49" s="38"/>
      <c r="P49" s="52">
        <v>12300</v>
      </c>
      <c r="Q49" s="53">
        <v>3</v>
      </c>
      <c r="R49" s="53">
        <f t="shared" si="4"/>
        <v>28</v>
      </c>
      <c r="T49" s="20">
        <v>12300</v>
      </c>
      <c r="U49" s="21"/>
      <c r="V49" s="22">
        <v>1376.925</v>
      </c>
      <c r="W49" s="22">
        <v>1377</v>
      </c>
      <c r="X49" s="47">
        <f t="shared" si="0"/>
        <v>7.5000000000045475E-2</v>
      </c>
      <c r="Y49" s="22"/>
      <c r="Z49" s="22">
        <v>0</v>
      </c>
      <c r="AA49" s="21">
        <v>0</v>
      </c>
      <c r="AB49" s="21">
        <f t="shared" si="1"/>
        <v>0</v>
      </c>
      <c r="AC49" s="21"/>
    </row>
    <row r="50" spans="1:29" x14ac:dyDescent="0.25">
      <c r="A50" s="11">
        <v>12350</v>
      </c>
      <c r="B50" s="14">
        <v>837</v>
      </c>
      <c r="C50" s="35">
        <f t="shared" si="5"/>
        <v>2048</v>
      </c>
      <c r="D50" s="14">
        <v>174</v>
      </c>
      <c r="E50" s="35">
        <f t="shared" si="6"/>
        <v>161</v>
      </c>
      <c r="F50" s="10"/>
      <c r="G50" s="11">
        <v>12350</v>
      </c>
      <c r="H50">
        <v>164</v>
      </c>
      <c r="I50" s="35">
        <f t="shared" ref="I50:I63" si="11">ROUND(((H50+H49)*(G50-G49)/2/27),0)</f>
        <v>76</v>
      </c>
      <c r="L50">
        <v>12350</v>
      </c>
      <c r="M50" s="38">
        <v>0</v>
      </c>
      <c r="N50" s="38">
        <f t="shared" si="3"/>
        <v>0</v>
      </c>
      <c r="O50" s="38"/>
      <c r="P50" s="52">
        <v>12350</v>
      </c>
      <c r="Q50" s="53">
        <v>237</v>
      </c>
      <c r="R50" s="53">
        <f t="shared" si="4"/>
        <v>222</v>
      </c>
      <c r="T50" s="20">
        <v>12350</v>
      </c>
      <c r="U50" s="21"/>
      <c r="V50" s="22">
        <v>837.32299999999998</v>
      </c>
      <c r="W50" s="22">
        <v>837</v>
      </c>
      <c r="X50" s="47">
        <f t="shared" si="0"/>
        <v>0.32299999999997908</v>
      </c>
      <c r="Y50" s="22"/>
      <c r="Z50" s="22">
        <v>172.78399999999999</v>
      </c>
      <c r="AA50" s="21">
        <v>173</v>
      </c>
      <c r="AB50" s="21">
        <f t="shared" si="1"/>
        <v>0.21600000000000819</v>
      </c>
      <c r="AC50" s="21"/>
    </row>
    <row r="51" spans="1:29" x14ac:dyDescent="0.25">
      <c r="A51" s="11">
        <v>12400</v>
      </c>
      <c r="B51" s="14">
        <v>19</v>
      </c>
      <c r="C51" s="35">
        <f t="shared" si="5"/>
        <v>793</v>
      </c>
      <c r="D51" s="14">
        <v>3078</v>
      </c>
      <c r="E51" s="35">
        <f t="shared" si="6"/>
        <v>3011</v>
      </c>
      <c r="F51" s="10"/>
      <c r="G51" s="11">
        <v>12400</v>
      </c>
      <c r="H51">
        <v>592</v>
      </c>
      <c r="I51" s="35">
        <f t="shared" si="11"/>
        <v>700</v>
      </c>
      <c r="L51">
        <v>12400</v>
      </c>
      <c r="M51" s="38">
        <v>0</v>
      </c>
      <c r="N51" s="38">
        <f t="shared" si="3"/>
        <v>0</v>
      </c>
      <c r="O51" s="38"/>
      <c r="P51" s="52">
        <v>12400</v>
      </c>
      <c r="Q51" s="53">
        <v>0</v>
      </c>
      <c r="R51" s="53">
        <f t="shared" si="4"/>
        <v>219</v>
      </c>
      <c r="T51" s="20">
        <v>12400</v>
      </c>
      <c r="U51" s="21"/>
      <c r="V51" s="22">
        <v>19.202000000000002</v>
      </c>
      <c r="W51" s="22">
        <v>19</v>
      </c>
      <c r="X51" s="48">
        <f t="shared" si="0"/>
        <v>0.20200000000000173</v>
      </c>
      <c r="Y51" s="22"/>
      <c r="Z51" s="22">
        <v>3075.7829999999999</v>
      </c>
      <c r="AA51" s="22">
        <v>3076</v>
      </c>
      <c r="AB51" s="22">
        <f t="shared" si="1"/>
        <v>0.21700000000009823</v>
      </c>
      <c r="AC51" s="21"/>
    </row>
    <row r="52" spans="1:29" x14ac:dyDescent="0.25">
      <c r="A52" s="11">
        <v>12450</v>
      </c>
      <c r="B52" s="14">
        <v>397</v>
      </c>
      <c r="C52" s="35">
        <f t="shared" si="5"/>
        <v>385</v>
      </c>
      <c r="D52" s="14">
        <v>7356</v>
      </c>
      <c r="E52" s="35">
        <f t="shared" si="6"/>
        <v>9661</v>
      </c>
      <c r="F52" s="10"/>
      <c r="G52" s="11">
        <v>12425</v>
      </c>
      <c r="I52" s="35">
        <f t="shared" si="11"/>
        <v>274</v>
      </c>
      <c r="J52" t="s">
        <v>113</v>
      </c>
      <c r="L52">
        <v>12450</v>
      </c>
      <c r="M52" s="38">
        <v>0</v>
      </c>
      <c r="N52" s="38">
        <f t="shared" si="3"/>
        <v>0</v>
      </c>
      <c r="O52" s="38"/>
      <c r="P52" s="52">
        <v>12450</v>
      </c>
      <c r="Q52" s="53">
        <v>43</v>
      </c>
      <c r="R52" s="53">
        <f t="shared" si="4"/>
        <v>40</v>
      </c>
      <c r="T52" s="20">
        <v>12450</v>
      </c>
      <c r="U52" s="21"/>
      <c r="V52" s="22">
        <v>397.28699999999998</v>
      </c>
      <c r="W52" s="22">
        <v>397</v>
      </c>
      <c r="X52" s="47">
        <f t="shared" si="0"/>
        <v>0.28699999999997772</v>
      </c>
      <c r="Y52" s="22"/>
      <c r="Z52" s="22">
        <v>7353.4849999999997</v>
      </c>
      <c r="AA52" s="21">
        <v>7353</v>
      </c>
      <c r="AB52" s="21">
        <f t="shared" si="1"/>
        <v>0.48499999999967258</v>
      </c>
      <c r="AC52" s="21"/>
    </row>
    <row r="53" spans="1:29" x14ac:dyDescent="0.25">
      <c r="A53" s="11">
        <v>12500</v>
      </c>
      <c r="B53" s="14">
        <v>455</v>
      </c>
      <c r="C53" s="35">
        <f t="shared" si="5"/>
        <v>789</v>
      </c>
      <c r="D53" s="14">
        <v>7012</v>
      </c>
      <c r="E53" s="35">
        <f t="shared" si="6"/>
        <v>13304</v>
      </c>
      <c r="F53" s="10"/>
      <c r="G53" s="11">
        <v>12500</v>
      </c>
      <c r="I53" s="35">
        <f t="shared" si="11"/>
        <v>0</v>
      </c>
      <c r="L53">
        <v>12500</v>
      </c>
      <c r="M53" s="38">
        <v>0</v>
      </c>
      <c r="N53" s="38">
        <f t="shared" si="3"/>
        <v>0</v>
      </c>
      <c r="O53" s="38"/>
      <c r="P53" s="52">
        <v>12500</v>
      </c>
      <c r="Q53" s="53">
        <v>49</v>
      </c>
      <c r="R53" s="53">
        <f t="shared" si="4"/>
        <v>85</v>
      </c>
      <c r="T53" s="20">
        <v>12500</v>
      </c>
      <c r="U53" s="21"/>
      <c r="V53" s="22">
        <v>454.74700000000001</v>
      </c>
      <c r="W53" s="22">
        <v>455</v>
      </c>
      <c r="X53" s="47">
        <f t="shared" si="0"/>
        <v>0.2529999999999859</v>
      </c>
      <c r="Y53" s="22"/>
      <c r="Z53" s="22">
        <v>7010.1130000000003</v>
      </c>
      <c r="AA53" s="21">
        <v>7010</v>
      </c>
      <c r="AB53" s="21">
        <f t="shared" si="1"/>
        <v>0.11300000000028376</v>
      </c>
      <c r="AC53" s="21"/>
    </row>
    <row r="54" spans="1:29" x14ac:dyDescent="0.25">
      <c r="A54" s="11">
        <v>12550</v>
      </c>
      <c r="B54" s="14">
        <v>36</v>
      </c>
      <c r="C54" s="35">
        <f t="shared" si="5"/>
        <v>455</v>
      </c>
      <c r="D54" s="14">
        <v>3578</v>
      </c>
      <c r="E54" s="35">
        <f t="shared" si="6"/>
        <v>9806</v>
      </c>
      <c r="F54" s="10"/>
      <c r="G54" s="11">
        <v>12550</v>
      </c>
      <c r="I54" s="35">
        <f t="shared" si="11"/>
        <v>0</v>
      </c>
      <c r="L54">
        <v>12550</v>
      </c>
      <c r="M54" s="38">
        <v>0</v>
      </c>
      <c r="N54" s="38">
        <f t="shared" si="3"/>
        <v>0</v>
      </c>
      <c r="O54" s="38"/>
      <c r="P54" s="52">
        <v>12550</v>
      </c>
      <c r="Q54" s="53">
        <v>0</v>
      </c>
      <c r="R54" s="53">
        <f t="shared" si="4"/>
        <v>45</v>
      </c>
      <c r="T54" s="20">
        <v>12550</v>
      </c>
      <c r="U54" s="21"/>
      <c r="V54" s="22">
        <v>35.548000000000002</v>
      </c>
      <c r="W54" s="22">
        <v>36</v>
      </c>
      <c r="X54" s="47">
        <f t="shared" si="0"/>
        <v>0.45199999999999818</v>
      </c>
      <c r="Y54" s="22"/>
      <c r="Z54" s="22">
        <v>3575.41</v>
      </c>
      <c r="AA54" s="21">
        <v>3575</v>
      </c>
      <c r="AB54" s="21">
        <f t="shared" si="1"/>
        <v>0.40999999999985448</v>
      </c>
      <c r="AC54" s="21"/>
    </row>
    <row r="55" spans="1:29" x14ac:dyDescent="0.25">
      <c r="A55" s="11">
        <v>12600</v>
      </c>
      <c r="B55" s="14">
        <v>78</v>
      </c>
      <c r="C55" s="35">
        <f t="shared" si="5"/>
        <v>106</v>
      </c>
      <c r="D55" s="14">
        <v>1191</v>
      </c>
      <c r="E55" s="35">
        <f t="shared" si="6"/>
        <v>4416</v>
      </c>
      <c r="F55" s="10"/>
      <c r="G55" s="11">
        <v>12600</v>
      </c>
      <c r="I55" s="35">
        <f t="shared" si="11"/>
        <v>0</v>
      </c>
      <c r="L55">
        <v>12600</v>
      </c>
      <c r="M55" s="38">
        <v>0</v>
      </c>
      <c r="N55" s="38">
        <f t="shared" si="3"/>
        <v>0</v>
      </c>
      <c r="O55" s="38"/>
      <c r="P55" s="52">
        <v>12600</v>
      </c>
      <c r="Q55" s="53">
        <v>12</v>
      </c>
      <c r="R55" s="53">
        <f t="shared" si="4"/>
        <v>11</v>
      </c>
      <c r="T55" s="20">
        <v>12600</v>
      </c>
      <c r="U55" s="21"/>
      <c r="V55" s="22">
        <v>77.81</v>
      </c>
      <c r="W55" s="22">
        <v>78</v>
      </c>
      <c r="X55" s="47">
        <f t="shared" si="0"/>
        <v>0.18999999999999773</v>
      </c>
      <c r="Y55" s="22"/>
      <c r="Z55" s="22">
        <v>1188.48</v>
      </c>
      <c r="AA55" s="21">
        <v>1188</v>
      </c>
      <c r="AB55" s="21">
        <f t="shared" si="1"/>
        <v>0.48000000000001819</v>
      </c>
      <c r="AC55" s="21"/>
    </row>
    <row r="56" spans="1:29" x14ac:dyDescent="0.25">
      <c r="A56" s="11">
        <v>12650</v>
      </c>
      <c r="B56" s="14">
        <v>95</v>
      </c>
      <c r="C56" s="35">
        <f t="shared" si="5"/>
        <v>160</v>
      </c>
      <c r="D56" s="14">
        <v>354</v>
      </c>
      <c r="E56" s="35">
        <f t="shared" si="6"/>
        <v>1431</v>
      </c>
      <c r="F56" s="10"/>
      <c r="G56" s="11">
        <v>12650</v>
      </c>
      <c r="I56" s="35">
        <f t="shared" si="11"/>
        <v>0</v>
      </c>
      <c r="L56">
        <v>12650</v>
      </c>
      <c r="M56" s="38">
        <v>0</v>
      </c>
      <c r="N56" s="38">
        <f t="shared" si="3"/>
        <v>0</v>
      </c>
      <c r="O56" s="38"/>
      <c r="P56" s="52">
        <v>12650</v>
      </c>
      <c r="Q56" s="53">
        <v>14</v>
      </c>
      <c r="R56" s="53">
        <f t="shared" si="4"/>
        <v>24</v>
      </c>
      <c r="T56" s="20">
        <v>12650</v>
      </c>
      <c r="U56" s="21"/>
      <c r="V56" s="22">
        <v>94.588999999999999</v>
      </c>
      <c r="W56" s="22">
        <v>95</v>
      </c>
      <c r="X56" s="47">
        <f t="shared" si="0"/>
        <v>0.41100000000000136</v>
      </c>
      <c r="Y56" s="22"/>
      <c r="Z56" s="22">
        <v>241</v>
      </c>
      <c r="AA56" s="21">
        <v>354</v>
      </c>
      <c r="AB56" s="21">
        <f t="shared" si="1"/>
        <v>113</v>
      </c>
      <c r="AC56" s="21"/>
    </row>
    <row r="57" spans="1:29" x14ac:dyDescent="0.25">
      <c r="A57" s="11">
        <v>12700</v>
      </c>
      <c r="B57" s="14">
        <v>49</v>
      </c>
      <c r="C57" s="35">
        <f t="shared" si="5"/>
        <v>133</v>
      </c>
      <c r="D57" s="14">
        <v>52</v>
      </c>
      <c r="E57" s="35">
        <f t="shared" si="6"/>
        <v>376</v>
      </c>
      <c r="F57" s="10"/>
      <c r="G57" s="11">
        <v>12700</v>
      </c>
      <c r="I57" s="35">
        <f t="shared" si="11"/>
        <v>0</v>
      </c>
      <c r="L57">
        <v>12700</v>
      </c>
      <c r="M57" s="38">
        <v>0</v>
      </c>
      <c r="N57" s="38">
        <f t="shared" si="3"/>
        <v>0</v>
      </c>
      <c r="O57" s="38"/>
      <c r="P57" s="52">
        <v>12700</v>
      </c>
      <c r="Q57" s="53">
        <v>0</v>
      </c>
      <c r="R57" s="53">
        <f t="shared" si="4"/>
        <v>13</v>
      </c>
      <c r="T57" s="20">
        <v>12700</v>
      </c>
      <c r="U57" s="21"/>
      <c r="V57" s="22">
        <v>49.255000000000003</v>
      </c>
      <c r="W57" s="22">
        <v>49</v>
      </c>
      <c r="X57" s="47">
        <f t="shared" si="0"/>
        <v>0.25500000000000256</v>
      </c>
      <c r="Y57" s="22"/>
      <c r="Z57" s="22">
        <v>49.945999999999998</v>
      </c>
      <c r="AA57" s="21">
        <v>50</v>
      </c>
      <c r="AB57" s="21">
        <f t="shared" si="1"/>
        <v>5.4000000000002046E-2</v>
      </c>
      <c r="AC57" s="21"/>
    </row>
    <row r="58" spans="1:29" x14ac:dyDescent="0.25">
      <c r="A58" s="11">
        <v>12750</v>
      </c>
      <c r="B58" s="14">
        <v>267</v>
      </c>
      <c r="C58" s="35">
        <f t="shared" si="5"/>
        <v>293</v>
      </c>
      <c r="D58" s="14">
        <v>0</v>
      </c>
      <c r="E58" s="35">
        <f t="shared" si="6"/>
        <v>48</v>
      </c>
      <c r="F58" s="10"/>
      <c r="G58" s="11">
        <v>12750</v>
      </c>
      <c r="I58" s="35">
        <f t="shared" si="11"/>
        <v>0</v>
      </c>
      <c r="L58">
        <v>12750</v>
      </c>
      <c r="M58" s="38">
        <v>0</v>
      </c>
      <c r="N58" s="38">
        <f t="shared" si="3"/>
        <v>0</v>
      </c>
      <c r="O58" s="38"/>
      <c r="P58" s="52">
        <v>12750</v>
      </c>
      <c r="Q58" s="53">
        <v>0</v>
      </c>
      <c r="R58" s="53">
        <f t="shared" si="4"/>
        <v>0</v>
      </c>
      <c r="T58" s="20">
        <v>12750</v>
      </c>
      <c r="U58" s="21"/>
      <c r="V58" s="22">
        <v>269.06900000000002</v>
      </c>
      <c r="W58" s="22">
        <v>269</v>
      </c>
      <c r="X58" s="47">
        <f t="shared" si="0"/>
        <v>6.9000000000016826E-2</v>
      </c>
      <c r="Y58" s="22"/>
      <c r="Z58" s="22">
        <v>0</v>
      </c>
      <c r="AA58" s="21">
        <v>0</v>
      </c>
      <c r="AB58" s="21">
        <f t="shared" si="1"/>
        <v>0</v>
      </c>
      <c r="AC58" s="21"/>
    </row>
    <row r="59" spans="1:29" x14ac:dyDescent="0.25">
      <c r="A59" s="11">
        <v>12800</v>
      </c>
      <c r="B59" s="14">
        <v>564</v>
      </c>
      <c r="C59" s="35">
        <f t="shared" si="5"/>
        <v>769</v>
      </c>
      <c r="D59" s="14">
        <v>0</v>
      </c>
      <c r="E59" s="35">
        <f t="shared" si="6"/>
        <v>0</v>
      </c>
      <c r="F59" s="10"/>
      <c r="G59" s="11">
        <v>12800</v>
      </c>
      <c r="I59" s="35">
        <f t="shared" si="11"/>
        <v>0</v>
      </c>
      <c r="L59">
        <v>12800</v>
      </c>
      <c r="M59" s="38">
        <v>95</v>
      </c>
      <c r="N59" s="38">
        <f t="shared" si="3"/>
        <v>88</v>
      </c>
      <c r="O59" s="38"/>
      <c r="P59" s="52">
        <v>12800</v>
      </c>
      <c r="Q59" s="53">
        <f>36+M59</f>
        <v>131</v>
      </c>
      <c r="R59" s="53">
        <f t="shared" si="4"/>
        <v>121</v>
      </c>
      <c r="T59" s="20">
        <v>12800</v>
      </c>
      <c r="U59" s="21"/>
      <c r="V59" s="22">
        <v>565.71400000000006</v>
      </c>
      <c r="W59" s="22">
        <v>566</v>
      </c>
      <c r="X59" s="47">
        <f t="shared" si="0"/>
        <v>0.28599999999994452</v>
      </c>
      <c r="Y59" s="22"/>
      <c r="Z59" s="22">
        <v>0</v>
      </c>
      <c r="AA59" s="21">
        <v>0</v>
      </c>
      <c r="AB59" s="21">
        <f t="shared" si="1"/>
        <v>0</v>
      </c>
      <c r="AC59" s="21"/>
    </row>
    <row r="60" spans="1:29" x14ac:dyDescent="0.25">
      <c r="A60" s="11">
        <v>12850</v>
      </c>
      <c r="B60" s="14">
        <v>768</v>
      </c>
      <c r="C60" s="35">
        <f t="shared" si="5"/>
        <v>1233</v>
      </c>
      <c r="D60" s="14">
        <v>0</v>
      </c>
      <c r="E60" s="35">
        <f t="shared" si="6"/>
        <v>0</v>
      </c>
      <c r="F60" s="10"/>
      <c r="G60" s="11">
        <v>12850</v>
      </c>
      <c r="I60" s="35">
        <f t="shared" si="11"/>
        <v>0</v>
      </c>
      <c r="L60">
        <v>12850</v>
      </c>
      <c r="M60" s="38">
        <v>95</v>
      </c>
      <c r="N60" s="38">
        <f t="shared" si="3"/>
        <v>176</v>
      </c>
      <c r="O60" s="38"/>
      <c r="P60" s="52">
        <v>12850</v>
      </c>
      <c r="Q60" s="53">
        <f>237+M60</f>
        <v>332</v>
      </c>
      <c r="R60" s="53">
        <f t="shared" si="4"/>
        <v>429</v>
      </c>
      <c r="T60" s="20">
        <v>12850</v>
      </c>
      <c r="U60" s="21"/>
      <c r="V60" s="22">
        <v>770.53</v>
      </c>
      <c r="W60" s="22">
        <v>771</v>
      </c>
      <c r="X60" s="47">
        <f t="shared" si="0"/>
        <v>0.47000000000002728</v>
      </c>
      <c r="Y60" s="22"/>
      <c r="Z60" s="22">
        <v>0</v>
      </c>
      <c r="AA60" s="21">
        <v>0</v>
      </c>
      <c r="AB60" s="21">
        <f t="shared" si="1"/>
        <v>0</v>
      </c>
      <c r="AC60" s="21"/>
    </row>
    <row r="61" spans="1:29" x14ac:dyDescent="0.25">
      <c r="A61" s="11">
        <v>12900</v>
      </c>
      <c r="B61" s="14">
        <v>748</v>
      </c>
      <c r="C61" s="35">
        <f t="shared" si="5"/>
        <v>1404</v>
      </c>
      <c r="D61" s="14">
        <v>0</v>
      </c>
      <c r="E61" s="35">
        <f t="shared" si="6"/>
        <v>0</v>
      </c>
      <c r="F61" s="10"/>
      <c r="G61" s="11">
        <v>12900</v>
      </c>
      <c r="I61" s="35">
        <f t="shared" si="11"/>
        <v>0</v>
      </c>
      <c r="L61">
        <v>12900</v>
      </c>
      <c r="M61" s="38">
        <v>95</v>
      </c>
      <c r="N61" s="38">
        <f t="shared" si="3"/>
        <v>176</v>
      </c>
      <c r="O61" s="38"/>
      <c r="P61" s="52">
        <v>12900</v>
      </c>
      <c r="Q61" s="53">
        <f>257+M61</f>
        <v>352</v>
      </c>
      <c r="R61" s="53">
        <f t="shared" si="4"/>
        <v>633</v>
      </c>
      <c r="T61" s="20">
        <v>12900</v>
      </c>
      <c r="U61" s="21"/>
      <c r="V61" s="22">
        <v>750.56100000000004</v>
      </c>
      <c r="W61" s="22">
        <v>751</v>
      </c>
      <c r="X61" s="47">
        <f t="shared" si="0"/>
        <v>0.43899999999996453</v>
      </c>
      <c r="Y61" s="22"/>
      <c r="Z61" s="22">
        <v>0</v>
      </c>
      <c r="AA61" s="21">
        <v>0</v>
      </c>
      <c r="AB61" s="21">
        <f t="shared" si="1"/>
        <v>0</v>
      </c>
      <c r="AC61" s="21"/>
    </row>
    <row r="62" spans="1:29" x14ac:dyDescent="0.25">
      <c r="A62" s="11">
        <v>12950</v>
      </c>
      <c r="B62" s="14">
        <v>844</v>
      </c>
      <c r="C62" s="35">
        <f t="shared" si="5"/>
        <v>1474</v>
      </c>
      <c r="D62" s="14">
        <v>0</v>
      </c>
      <c r="E62" s="35">
        <f t="shared" si="6"/>
        <v>0</v>
      </c>
      <c r="F62" s="10"/>
      <c r="G62" s="11">
        <v>12950</v>
      </c>
      <c r="I62" s="35">
        <f t="shared" si="11"/>
        <v>0</v>
      </c>
      <c r="L62">
        <v>12950</v>
      </c>
      <c r="M62" s="38">
        <v>95</v>
      </c>
      <c r="N62" s="38">
        <f t="shared" si="3"/>
        <v>176</v>
      </c>
      <c r="O62" s="38"/>
      <c r="P62" s="52">
        <v>12950</v>
      </c>
      <c r="Q62" s="53">
        <f>151+M62</f>
        <v>246</v>
      </c>
      <c r="R62" s="53">
        <f t="shared" si="4"/>
        <v>554</v>
      </c>
      <c r="T62" s="20">
        <v>12950</v>
      </c>
      <c r="U62" s="21"/>
      <c r="V62" s="22">
        <v>846.14200000000005</v>
      </c>
      <c r="W62" s="22">
        <v>846</v>
      </c>
      <c r="X62" s="47">
        <f t="shared" si="0"/>
        <v>0.14200000000005275</v>
      </c>
      <c r="Y62" s="22"/>
      <c r="Z62" s="22">
        <v>0</v>
      </c>
      <c r="AA62" s="21">
        <v>0</v>
      </c>
      <c r="AB62" s="21">
        <f t="shared" si="1"/>
        <v>0</v>
      </c>
      <c r="AC62" s="21"/>
    </row>
    <row r="63" spans="1:29" x14ac:dyDescent="0.25">
      <c r="A63" s="11">
        <v>13000</v>
      </c>
      <c r="B63" s="35">
        <v>1304</v>
      </c>
      <c r="C63" s="35">
        <f t="shared" si="5"/>
        <v>1989</v>
      </c>
      <c r="D63" s="34">
        <v>0</v>
      </c>
      <c r="E63" s="35">
        <f t="shared" si="6"/>
        <v>0</v>
      </c>
      <c r="F63" s="10"/>
      <c r="G63" s="11">
        <v>13000</v>
      </c>
      <c r="I63" s="35">
        <f t="shared" si="11"/>
        <v>0</v>
      </c>
      <c r="L63">
        <v>13000</v>
      </c>
      <c r="M63" s="38">
        <v>95</v>
      </c>
      <c r="N63" s="38">
        <f t="shared" si="3"/>
        <v>176</v>
      </c>
      <c r="O63" s="38"/>
      <c r="P63" s="52">
        <v>13000</v>
      </c>
      <c r="Q63" s="53">
        <v>586</v>
      </c>
      <c r="R63" s="53">
        <f t="shared" si="4"/>
        <v>770</v>
      </c>
      <c r="T63" s="20">
        <v>13000</v>
      </c>
      <c r="U63" s="21"/>
      <c r="V63" s="22">
        <v>1306.1110000000001</v>
      </c>
      <c r="W63" s="22">
        <v>1306</v>
      </c>
      <c r="X63" s="47">
        <f t="shared" si="0"/>
        <v>0.11100000000010368</v>
      </c>
      <c r="Y63" s="22"/>
      <c r="Z63" s="22">
        <v>0</v>
      </c>
      <c r="AA63" s="21">
        <v>0</v>
      </c>
      <c r="AB63" s="21">
        <f t="shared" si="1"/>
        <v>0</v>
      </c>
      <c r="AC63" s="21"/>
    </row>
    <row r="64" spans="1:29" x14ac:dyDescent="0.25">
      <c r="A64" s="11">
        <v>13050</v>
      </c>
      <c r="B64">
        <v>1806</v>
      </c>
      <c r="C64" s="35">
        <f t="shared" si="5"/>
        <v>2880</v>
      </c>
      <c r="D64">
        <v>0</v>
      </c>
      <c r="E64" s="35">
        <f t="shared" si="6"/>
        <v>0</v>
      </c>
      <c r="F64" s="10"/>
      <c r="G64" s="11">
        <v>13050</v>
      </c>
      <c r="I64" s="35">
        <f>(H64+H63)*(G64-G63)/2/27</f>
        <v>0</v>
      </c>
      <c r="L64">
        <v>13050</v>
      </c>
      <c r="M64" s="38">
        <v>95</v>
      </c>
      <c r="N64" s="38">
        <f t="shared" si="3"/>
        <v>176</v>
      </c>
      <c r="O64" s="38"/>
      <c r="P64" s="52">
        <v>13050</v>
      </c>
      <c r="Q64" s="53">
        <v>638</v>
      </c>
      <c r="R64" s="53">
        <f t="shared" si="4"/>
        <v>1133</v>
      </c>
      <c r="T64" s="20">
        <v>13050</v>
      </c>
      <c r="U64" s="21"/>
      <c r="V64" s="22">
        <v>1808.556</v>
      </c>
      <c r="W64" s="22">
        <v>1809</v>
      </c>
      <c r="X64" s="47">
        <f t="shared" si="0"/>
        <v>0.44399999999995998</v>
      </c>
      <c r="Y64" s="22"/>
      <c r="Z64" s="22">
        <v>0</v>
      </c>
      <c r="AA64" s="21">
        <v>0</v>
      </c>
      <c r="AB64" s="21">
        <f t="shared" si="1"/>
        <v>0</v>
      </c>
      <c r="AC64" s="21"/>
    </row>
    <row r="65" spans="1:29" x14ac:dyDescent="0.25">
      <c r="A65" s="11">
        <v>13100</v>
      </c>
      <c r="B65">
        <v>1939</v>
      </c>
      <c r="C65" s="35">
        <f t="shared" si="5"/>
        <v>3468</v>
      </c>
      <c r="D65">
        <v>0</v>
      </c>
      <c r="E65" s="35">
        <f t="shared" si="6"/>
        <v>0</v>
      </c>
      <c r="F65" s="10"/>
      <c r="G65" s="11">
        <v>13100</v>
      </c>
      <c r="I65" s="35">
        <f t="shared" ref="I65:I68" si="12">(H65+H64)*(G65-G64)/2/27</f>
        <v>0</v>
      </c>
      <c r="L65">
        <v>13100</v>
      </c>
      <c r="M65" s="38">
        <v>95</v>
      </c>
      <c r="N65" s="38">
        <f t="shared" si="3"/>
        <v>176</v>
      </c>
      <c r="O65" s="38"/>
      <c r="P65" s="52">
        <v>13100</v>
      </c>
      <c r="Q65" s="53">
        <v>924</v>
      </c>
      <c r="R65" s="53">
        <f t="shared" si="4"/>
        <v>1446</v>
      </c>
      <c r="T65" s="20">
        <v>13100</v>
      </c>
      <c r="U65" s="21"/>
      <c r="V65" s="22">
        <v>1941.26</v>
      </c>
      <c r="W65" s="22">
        <v>1941</v>
      </c>
      <c r="X65" s="47">
        <f t="shared" si="0"/>
        <v>0.25999999999999091</v>
      </c>
      <c r="Y65" s="22"/>
      <c r="Z65" s="22">
        <v>0</v>
      </c>
      <c r="AA65" s="21">
        <v>0</v>
      </c>
      <c r="AB65" s="21">
        <f t="shared" si="1"/>
        <v>0</v>
      </c>
      <c r="AC65" s="21"/>
    </row>
    <row r="66" spans="1:29" x14ac:dyDescent="0.25">
      <c r="A66" s="11">
        <v>13150</v>
      </c>
      <c r="B66" s="14">
        <v>2066</v>
      </c>
      <c r="C66" s="35">
        <f t="shared" si="5"/>
        <v>3708</v>
      </c>
      <c r="D66" s="14">
        <v>0</v>
      </c>
      <c r="E66" s="35">
        <f t="shared" si="6"/>
        <v>0</v>
      </c>
      <c r="F66" s="10"/>
      <c r="G66" s="11">
        <v>13150</v>
      </c>
      <c r="I66" s="35">
        <f t="shared" si="12"/>
        <v>0</v>
      </c>
      <c r="L66">
        <v>13150</v>
      </c>
      <c r="M66" s="38">
        <v>95</v>
      </c>
      <c r="N66" s="38">
        <f t="shared" si="3"/>
        <v>176</v>
      </c>
      <c r="O66" s="38"/>
      <c r="P66" s="52">
        <v>13150</v>
      </c>
      <c r="Q66" s="53">
        <v>1128</v>
      </c>
      <c r="R66" s="53">
        <f t="shared" si="4"/>
        <v>1900</v>
      </c>
      <c r="T66" s="20">
        <v>13150</v>
      </c>
      <c r="U66" s="21"/>
      <c r="V66" s="22">
        <v>2068.5360000000001</v>
      </c>
      <c r="W66" s="22">
        <v>2069</v>
      </c>
      <c r="X66" s="47">
        <f t="shared" si="0"/>
        <v>0.46399999999994179</v>
      </c>
      <c r="Y66" s="22"/>
      <c r="Z66" s="22">
        <v>0</v>
      </c>
      <c r="AA66" s="21">
        <v>0</v>
      </c>
      <c r="AB66" s="21">
        <f t="shared" si="1"/>
        <v>0</v>
      </c>
      <c r="AC66" s="21"/>
    </row>
    <row r="67" spans="1:29" x14ac:dyDescent="0.25">
      <c r="A67" s="11">
        <v>13200</v>
      </c>
      <c r="B67" s="14">
        <v>2382</v>
      </c>
      <c r="C67" s="35">
        <f t="shared" si="5"/>
        <v>4119</v>
      </c>
      <c r="D67" s="14">
        <v>0</v>
      </c>
      <c r="E67" s="35">
        <f t="shared" si="6"/>
        <v>0</v>
      </c>
      <c r="F67" s="10"/>
      <c r="G67" s="11">
        <v>13200</v>
      </c>
      <c r="I67" s="35">
        <f t="shared" si="12"/>
        <v>0</v>
      </c>
      <c r="L67">
        <v>13200</v>
      </c>
      <c r="M67" s="38">
        <v>95</v>
      </c>
      <c r="N67" s="38">
        <f t="shared" si="3"/>
        <v>176</v>
      </c>
      <c r="O67" s="38"/>
      <c r="P67" s="52">
        <v>13200</v>
      </c>
      <c r="Q67" s="53">
        <v>1434</v>
      </c>
      <c r="R67" s="53">
        <f t="shared" si="4"/>
        <v>2372</v>
      </c>
      <c r="T67" s="20">
        <v>13200</v>
      </c>
      <c r="U67" s="21"/>
      <c r="V67" s="22">
        <v>2384.3440000000001</v>
      </c>
      <c r="W67" s="22">
        <v>2384</v>
      </c>
      <c r="X67" s="47">
        <f t="shared" si="0"/>
        <v>0.34400000000005093</v>
      </c>
      <c r="Y67" s="22"/>
      <c r="Z67" s="22">
        <v>0</v>
      </c>
      <c r="AA67" s="21">
        <v>0</v>
      </c>
      <c r="AB67" s="21">
        <f t="shared" si="1"/>
        <v>0</v>
      </c>
      <c r="AC67" s="21"/>
    </row>
    <row r="68" spans="1:29" x14ac:dyDescent="0.25">
      <c r="A68" s="11">
        <v>13250</v>
      </c>
      <c r="B68" s="14">
        <v>2558</v>
      </c>
      <c r="C68" s="35">
        <f t="shared" si="5"/>
        <v>4574</v>
      </c>
      <c r="D68" s="14">
        <v>0</v>
      </c>
      <c r="E68" s="35">
        <f t="shared" si="6"/>
        <v>0</v>
      </c>
      <c r="F68" s="10"/>
      <c r="G68" s="11">
        <v>13250</v>
      </c>
      <c r="I68" s="35">
        <f t="shared" si="12"/>
        <v>0</v>
      </c>
      <c r="L68">
        <v>13250</v>
      </c>
      <c r="M68" s="38">
        <v>95</v>
      </c>
      <c r="N68" s="38">
        <f t="shared" si="3"/>
        <v>176</v>
      </c>
      <c r="O68" s="38"/>
      <c r="P68" s="52">
        <v>13250</v>
      </c>
      <c r="Q68" s="53">
        <v>1794</v>
      </c>
      <c r="R68" s="53">
        <f t="shared" si="4"/>
        <v>2989</v>
      </c>
      <c r="T68" s="20">
        <v>13250</v>
      </c>
      <c r="U68" s="21"/>
      <c r="V68" s="22">
        <v>2559.614</v>
      </c>
      <c r="W68" s="22">
        <v>2560</v>
      </c>
      <c r="X68" s="47">
        <f t="shared" ref="X68:X131" si="13">ABS(V68-W68)</f>
        <v>0.38599999999996726</v>
      </c>
      <c r="Y68" s="22"/>
      <c r="Z68" s="22">
        <v>0</v>
      </c>
      <c r="AA68" s="21">
        <v>0</v>
      </c>
      <c r="AB68" s="21">
        <f t="shared" ref="AB68:AB131" si="14">ABS(Z68-AA68)</f>
        <v>0</v>
      </c>
      <c r="AC68" s="21"/>
    </row>
    <row r="69" spans="1:29" x14ac:dyDescent="0.25">
      <c r="A69" s="11">
        <v>13300</v>
      </c>
      <c r="B69" s="14">
        <v>2575</v>
      </c>
      <c r="C69" s="35">
        <f t="shared" ref="C69:C132" si="15">ROUND(((B68+B69)*(A69-A68)/2/27),0)</f>
        <v>4753</v>
      </c>
      <c r="D69" s="14">
        <v>0</v>
      </c>
      <c r="E69" s="35">
        <f t="shared" ref="E69:E132" si="16">ROUND(((D68+D69)*(A69-A68)/2/27),0)</f>
        <v>0</v>
      </c>
      <c r="F69" s="10"/>
      <c r="G69" s="11">
        <v>13300</v>
      </c>
      <c r="I69" s="35">
        <f>ROUND(((H69+H68)*(G69-G68)/2/27),0)</f>
        <v>0</v>
      </c>
      <c r="L69">
        <v>13300</v>
      </c>
      <c r="M69" s="38">
        <v>94</v>
      </c>
      <c r="N69" s="38">
        <f t="shared" ref="N69:N132" si="17">ROUND(((M69+M68)*(L69-L68)/2/27),0)</f>
        <v>175</v>
      </c>
      <c r="O69" s="38"/>
      <c r="P69" s="52">
        <v>13300</v>
      </c>
      <c r="Q69" s="53">
        <v>1942</v>
      </c>
      <c r="R69" s="53">
        <f t="shared" ref="R69:R132" si="18">ROUND(((Q69+Q68)*(P69-P68)/2/27),0)</f>
        <v>3459</v>
      </c>
      <c r="T69" s="20">
        <v>13300</v>
      </c>
      <c r="U69" s="21"/>
      <c r="V69" s="22">
        <v>2577.5929999999998</v>
      </c>
      <c r="W69" s="22">
        <v>2578</v>
      </c>
      <c r="X69" s="47">
        <f t="shared" si="13"/>
        <v>0.4070000000001528</v>
      </c>
      <c r="Y69" s="22"/>
      <c r="Z69" s="22">
        <v>0</v>
      </c>
      <c r="AA69" s="21">
        <v>0</v>
      </c>
      <c r="AB69" s="21">
        <f t="shared" si="14"/>
        <v>0</v>
      </c>
      <c r="AC69" s="21"/>
    </row>
    <row r="70" spans="1:29" x14ac:dyDescent="0.25">
      <c r="A70" s="11">
        <v>13350</v>
      </c>
      <c r="B70" s="14">
        <v>2565</v>
      </c>
      <c r="C70" s="35">
        <f t="shared" si="15"/>
        <v>4759</v>
      </c>
      <c r="D70" s="14">
        <v>0</v>
      </c>
      <c r="E70" s="35">
        <f t="shared" si="16"/>
        <v>0</v>
      </c>
      <c r="F70" s="10"/>
      <c r="G70" s="11">
        <v>13350</v>
      </c>
      <c r="I70" s="35">
        <f t="shared" ref="I70:I83" si="19">ROUND(((H70+H69)*(G70-G69)/2/27),0)</f>
        <v>0</v>
      </c>
      <c r="L70">
        <v>13350</v>
      </c>
      <c r="M70" s="38">
        <v>95</v>
      </c>
      <c r="N70" s="38">
        <f t="shared" si="17"/>
        <v>175</v>
      </c>
      <c r="O70" s="38"/>
      <c r="P70" s="52">
        <v>13350</v>
      </c>
      <c r="Q70" s="53">
        <v>1873</v>
      </c>
      <c r="R70" s="53">
        <f t="shared" si="18"/>
        <v>3532</v>
      </c>
      <c r="T70" s="20">
        <v>13350</v>
      </c>
      <c r="U70" s="21"/>
      <c r="V70" s="22">
        <v>2566.6979999999999</v>
      </c>
      <c r="W70" s="22">
        <v>2567</v>
      </c>
      <c r="X70" s="47">
        <f t="shared" si="13"/>
        <v>0.30200000000013461</v>
      </c>
      <c r="Y70" s="22"/>
      <c r="Z70" s="22">
        <v>0</v>
      </c>
      <c r="AA70" s="21">
        <v>0</v>
      </c>
      <c r="AB70" s="21">
        <f t="shared" si="14"/>
        <v>0</v>
      </c>
      <c r="AC70" s="21"/>
    </row>
    <row r="71" spans="1:29" x14ac:dyDescent="0.25">
      <c r="A71" s="11">
        <v>13400</v>
      </c>
      <c r="B71" s="14">
        <v>2590</v>
      </c>
      <c r="C71" s="35">
        <f t="shared" si="15"/>
        <v>4773</v>
      </c>
      <c r="D71" s="14">
        <v>0</v>
      </c>
      <c r="E71" s="35">
        <f t="shared" si="16"/>
        <v>0</v>
      </c>
      <c r="F71" s="10"/>
      <c r="G71" s="11">
        <v>13400</v>
      </c>
      <c r="I71" s="35">
        <f t="shared" si="19"/>
        <v>0</v>
      </c>
      <c r="L71">
        <v>13400</v>
      </c>
      <c r="M71" s="38">
        <v>95</v>
      </c>
      <c r="N71" s="38">
        <f t="shared" si="17"/>
        <v>176</v>
      </c>
      <c r="O71" s="38"/>
      <c r="P71" s="52">
        <v>13400</v>
      </c>
      <c r="Q71" s="53">
        <v>2110</v>
      </c>
      <c r="R71" s="53">
        <f t="shared" si="18"/>
        <v>3688</v>
      </c>
      <c r="T71" s="20">
        <v>13400</v>
      </c>
      <c r="U71" s="21"/>
      <c r="V71" s="22">
        <v>2591.52</v>
      </c>
      <c r="W71" s="22">
        <v>2592</v>
      </c>
      <c r="X71" s="47">
        <f t="shared" si="13"/>
        <v>0.48000000000001819</v>
      </c>
      <c r="Y71" s="22"/>
      <c r="Z71" s="22">
        <v>5.0000000000000001E-3</v>
      </c>
      <c r="AA71" s="21">
        <v>0</v>
      </c>
      <c r="AB71" s="21">
        <f t="shared" si="14"/>
        <v>5.0000000000000001E-3</v>
      </c>
      <c r="AC71" s="21"/>
    </row>
    <row r="72" spans="1:29" x14ac:dyDescent="0.25">
      <c r="A72" s="11">
        <v>13450</v>
      </c>
      <c r="B72" s="14">
        <v>2582</v>
      </c>
      <c r="C72" s="35">
        <f t="shared" si="15"/>
        <v>4789</v>
      </c>
      <c r="D72" s="14">
        <v>0</v>
      </c>
      <c r="E72" s="35">
        <f t="shared" si="16"/>
        <v>0</v>
      </c>
      <c r="F72" s="10"/>
      <c r="G72" s="11">
        <v>13450</v>
      </c>
      <c r="I72" s="35">
        <f t="shared" si="19"/>
        <v>0</v>
      </c>
      <c r="L72">
        <v>13450</v>
      </c>
      <c r="M72" s="38">
        <v>95</v>
      </c>
      <c r="N72" s="38">
        <f t="shared" si="17"/>
        <v>176</v>
      </c>
      <c r="O72" s="38"/>
      <c r="P72" s="52">
        <v>13450</v>
      </c>
      <c r="Q72" s="53">
        <v>2160</v>
      </c>
      <c r="R72" s="53">
        <f t="shared" si="18"/>
        <v>3954</v>
      </c>
      <c r="T72" s="20">
        <v>13450</v>
      </c>
      <c r="U72" s="21"/>
      <c r="V72" s="22">
        <v>2581.7579999999998</v>
      </c>
      <c r="W72" s="22">
        <v>2582</v>
      </c>
      <c r="X72" s="47">
        <f t="shared" si="13"/>
        <v>0.24200000000018917</v>
      </c>
      <c r="Y72" s="22"/>
      <c r="Z72" s="22">
        <v>0</v>
      </c>
      <c r="AA72" s="21">
        <v>0</v>
      </c>
      <c r="AB72" s="21">
        <f t="shared" si="14"/>
        <v>0</v>
      </c>
      <c r="AC72" s="21"/>
    </row>
    <row r="73" spans="1:29" x14ac:dyDescent="0.25">
      <c r="A73" s="11">
        <v>13500</v>
      </c>
      <c r="B73" s="14">
        <v>2334</v>
      </c>
      <c r="C73" s="35">
        <f t="shared" si="15"/>
        <v>4552</v>
      </c>
      <c r="D73" s="14">
        <v>0</v>
      </c>
      <c r="E73" s="35">
        <f t="shared" si="16"/>
        <v>0</v>
      </c>
      <c r="F73" s="10"/>
      <c r="G73" s="11">
        <v>13500</v>
      </c>
      <c r="I73" s="35">
        <f t="shared" si="19"/>
        <v>0</v>
      </c>
      <c r="L73">
        <v>13500</v>
      </c>
      <c r="M73" s="38">
        <v>95</v>
      </c>
      <c r="N73" s="38">
        <f t="shared" si="17"/>
        <v>176</v>
      </c>
      <c r="O73" s="38"/>
      <c r="P73" s="52">
        <v>13500</v>
      </c>
      <c r="Q73" s="53">
        <v>2771</v>
      </c>
      <c r="R73" s="53">
        <f t="shared" si="18"/>
        <v>4566</v>
      </c>
      <c r="T73" s="20">
        <v>13500</v>
      </c>
      <c r="U73" s="21"/>
      <c r="V73" s="22">
        <v>2336.0219999999999</v>
      </c>
      <c r="W73" s="22">
        <v>2336</v>
      </c>
      <c r="X73" s="47">
        <f t="shared" si="13"/>
        <v>2.1999999999934516E-2</v>
      </c>
      <c r="Y73" s="22"/>
      <c r="Z73" s="22">
        <v>0</v>
      </c>
      <c r="AA73" s="21">
        <v>0</v>
      </c>
      <c r="AB73" s="21">
        <f t="shared" si="14"/>
        <v>0</v>
      </c>
      <c r="AC73" s="21"/>
    </row>
    <row r="74" spans="1:29" x14ac:dyDescent="0.25">
      <c r="A74" s="11">
        <v>13550</v>
      </c>
      <c r="B74" s="14">
        <v>1931</v>
      </c>
      <c r="C74" s="35">
        <f t="shared" si="15"/>
        <v>3949</v>
      </c>
      <c r="D74" s="14">
        <v>0</v>
      </c>
      <c r="E74" s="35">
        <f t="shared" si="16"/>
        <v>0</v>
      </c>
      <c r="F74" s="10"/>
      <c r="G74" s="11">
        <v>13550</v>
      </c>
      <c r="I74" s="35">
        <f t="shared" si="19"/>
        <v>0</v>
      </c>
      <c r="L74">
        <v>13550</v>
      </c>
      <c r="M74" s="38">
        <v>95</v>
      </c>
      <c r="N74" s="38">
        <f t="shared" si="17"/>
        <v>176</v>
      </c>
      <c r="O74" s="38"/>
      <c r="P74" s="52">
        <v>13550</v>
      </c>
      <c r="Q74" s="53">
        <v>1343</v>
      </c>
      <c r="R74" s="53">
        <f t="shared" si="18"/>
        <v>3809</v>
      </c>
      <c r="T74" s="20">
        <v>13550</v>
      </c>
      <c r="U74" s="21"/>
      <c r="V74" s="22">
        <v>1934.269</v>
      </c>
      <c r="W74" s="22">
        <v>1934</v>
      </c>
      <c r="X74" s="47">
        <f t="shared" si="13"/>
        <v>0.26900000000000546</v>
      </c>
      <c r="Y74" s="22"/>
      <c r="Z74" s="22">
        <v>0</v>
      </c>
      <c r="AA74" s="21">
        <v>0</v>
      </c>
      <c r="AB74" s="21">
        <f t="shared" si="14"/>
        <v>0</v>
      </c>
      <c r="AC74" s="21"/>
    </row>
    <row r="75" spans="1:29" x14ac:dyDescent="0.25">
      <c r="A75" s="11">
        <v>13600</v>
      </c>
      <c r="B75" s="14">
        <v>1562</v>
      </c>
      <c r="C75" s="35">
        <f t="shared" si="15"/>
        <v>3234</v>
      </c>
      <c r="D75" s="14">
        <v>0</v>
      </c>
      <c r="E75" s="35">
        <f t="shared" si="16"/>
        <v>0</v>
      </c>
      <c r="F75" s="10"/>
      <c r="G75" s="11">
        <v>13600</v>
      </c>
      <c r="I75" s="35">
        <f t="shared" si="19"/>
        <v>0</v>
      </c>
      <c r="L75">
        <v>13600</v>
      </c>
      <c r="M75" s="38">
        <v>76</v>
      </c>
      <c r="N75" s="38">
        <f t="shared" si="17"/>
        <v>158</v>
      </c>
      <c r="O75" s="38"/>
      <c r="P75" s="52">
        <v>13600</v>
      </c>
      <c r="Q75" s="53">
        <v>666</v>
      </c>
      <c r="R75" s="53">
        <f t="shared" si="18"/>
        <v>1860</v>
      </c>
      <c r="T75" s="20">
        <v>13600</v>
      </c>
      <c r="U75" s="21"/>
      <c r="V75" s="22">
        <v>1564.588</v>
      </c>
      <c r="W75" s="22">
        <v>1565</v>
      </c>
      <c r="X75" s="47">
        <f t="shared" si="13"/>
        <v>0.41200000000003456</v>
      </c>
      <c r="Y75" s="22"/>
      <c r="Z75" s="22">
        <v>0</v>
      </c>
      <c r="AA75" s="21">
        <v>0</v>
      </c>
      <c r="AB75" s="21">
        <f t="shared" si="14"/>
        <v>0</v>
      </c>
      <c r="AC75" s="21"/>
    </row>
    <row r="76" spans="1:29" x14ac:dyDescent="0.25">
      <c r="A76" s="11">
        <v>13650</v>
      </c>
      <c r="B76" s="14">
        <v>1157</v>
      </c>
      <c r="C76" s="35">
        <f t="shared" si="15"/>
        <v>2518</v>
      </c>
      <c r="D76" s="14">
        <v>0</v>
      </c>
      <c r="E76" s="35">
        <f t="shared" si="16"/>
        <v>0</v>
      </c>
      <c r="F76" s="10"/>
      <c r="G76" s="11">
        <v>13650</v>
      </c>
      <c r="I76" s="35">
        <f t="shared" si="19"/>
        <v>0</v>
      </c>
      <c r="L76">
        <v>13650</v>
      </c>
      <c r="M76" s="38">
        <v>52</v>
      </c>
      <c r="N76" s="38">
        <f t="shared" si="17"/>
        <v>119</v>
      </c>
      <c r="O76" s="38"/>
      <c r="P76" s="52">
        <v>13650</v>
      </c>
      <c r="Q76" s="53">
        <v>253</v>
      </c>
      <c r="R76" s="53">
        <f t="shared" si="18"/>
        <v>851</v>
      </c>
      <c r="T76" s="20">
        <v>13650</v>
      </c>
      <c r="U76" s="21"/>
      <c r="V76" s="22">
        <v>1157.8440000000001</v>
      </c>
      <c r="W76" s="22">
        <v>1158</v>
      </c>
      <c r="X76" s="47">
        <f t="shared" si="13"/>
        <v>0.15599999999994907</v>
      </c>
      <c r="Y76" s="22"/>
      <c r="Z76" s="22">
        <v>1.0999999999999999E-2</v>
      </c>
      <c r="AA76" s="21">
        <v>0</v>
      </c>
      <c r="AB76" s="21">
        <f t="shared" si="14"/>
        <v>1.0999999999999999E-2</v>
      </c>
      <c r="AC76" s="21"/>
    </row>
    <row r="77" spans="1:29" x14ac:dyDescent="0.25">
      <c r="A77" s="11">
        <v>13700</v>
      </c>
      <c r="B77" s="14">
        <v>727</v>
      </c>
      <c r="C77" s="35">
        <f t="shared" si="15"/>
        <v>1744</v>
      </c>
      <c r="D77" s="14">
        <v>0</v>
      </c>
      <c r="E77" s="35">
        <f t="shared" si="16"/>
        <v>0</v>
      </c>
      <c r="F77" s="10"/>
      <c r="G77" s="11">
        <v>13700</v>
      </c>
      <c r="I77" s="35">
        <f t="shared" si="19"/>
        <v>0</v>
      </c>
      <c r="L77">
        <v>13700</v>
      </c>
      <c r="M77" s="38">
        <v>0</v>
      </c>
      <c r="N77" s="38">
        <f t="shared" si="17"/>
        <v>48</v>
      </c>
      <c r="O77" s="38"/>
      <c r="P77" s="52">
        <v>13700</v>
      </c>
      <c r="Q77" s="53">
        <v>0</v>
      </c>
      <c r="R77" s="53">
        <f t="shared" si="18"/>
        <v>234</v>
      </c>
      <c r="T77" s="20">
        <v>13700</v>
      </c>
      <c r="U77" s="21"/>
      <c r="V77" s="22">
        <v>729.26300000000003</v>
      </c>
      <c r="W77" s="22">
        <v>729</v>
      </c>
      <c r="X77" s="47">
        <f t="shared" si="13"/>
        <v>0.26300000000003365</v>
      </c>
      <c r="Y77" s="22"/>
      <c r="Z77" s="22">
        <v>0</v>
      </c>
      <c r="AA77" s="21">
        <v>0</v>
      </c>
      <c r="AB77" s="21">
        <f t="shared" si="14"/>
        <v>0</v>
      </c>
      <c r="AC77" s="21"/>
    </row>
    <row r="78" spans="1:29" x14ac:dyDescent="0.25">
      <c r="A78" s="11">
        <v>13750</v>
      </c>
      <c r="B78" s="14">
        <v>394</v>
      </c>
      <c r="C78" s="35">
        <f t="shared" si="15"/>
        <v>1038</v>
      </c>
      <c r="D78" s="14">
        <v>12</v>
      </c>
      <c r="E78" s="35">
        <f t="shared" si="16"/>
        <v>11</v>
      </c>
      <c r="F78" s="10"/>
      <c r="G78" s="11">
        <v>13750</v>
      </c>
      <c r="I78" s="35">
        <f t="shared" si="19"/>
        <v>0</v>
      </c>
      <c r="L78">
        <v>13750</v>
      </c>
      <c r="M78" s="38">
        <v>0</v>
      </c>
      <c r="N78" s="38">
        <f t="shared" si="17"/>
        <v>0</v>
      </c>
      <c r="O78" s="38"/>
      <c r="P78" s="52">
        <v>13750</v>
      </c>
      <c r="Q78" s="53">
        <v>0</v>
      </c>
      <c r="R78" s="53">
        <f t="shared" si="18"/>
        <v>0</v>
      </c>
      <c r="T78" s="20">
        <v>13750</v>
      </c>
      <c r="U78" s="21"/>
      <c r="V78" s="22">
        <v>395.73399999999998</v>
      </c>
      <c r="W78" s="22">
        <v>396</v>
      </c>
      <c r="X78" s="47">
        <f t="shared" si="13"/>
        <v>0.26600000000001955</v>
      </c>
      <c r="Y78" s="22"/>
      <c r="Z78" s="22">
        <v>12.451000000000001</v>
      </c>
      <c r="AA78" s="21">
        <v>12</v>
      </c>
      <c r="AB78" s="21">
        <f t="shared" si="14"/>
        <v>0.45100000000000051</v>
      </c>
      <c r="AC78" s="21"/>
    </row>
    <row r="79" spans="1:29" x14ac:dyDescent="0.25">
      <c r="A79" s="11">
        <v>13800</v>
      </c>
      <c r="B79" s="14">
        <v>151</v>
      </c>
      <c r="C79" s="35">
        <f t="shared" si="15"/>
        <v>505</v>
      </c>
      <c r="D79" s="14">
        <v>93</v>
      </c>
      <c r="E79" s="35">
        <f t="shared" si="16"/>
        <v>97</v>
      </c>
      <c r="F79" s="10"/>
      <c r="G79" s="11">
        <v>13800</v>
      </c>
      <c r="I79" s="35">
        <f t="shared" si="19"/>
        <v>0</v>
      </c>
      <c r="L79">
        <v>13800</v>
      </c>
      <c r="M79" s="38">
        <v>0</v>
      </c>
      <c r="N79" s="38">
        <f t="shared" si="17"/>
        <v>0</v>
      </c>
      <c r="O79" s="38"/>
      <c r="P79" s="52">
        <v>13800</v>
      </c>
      <c r="Q79" s="53">
        <v>0</v>
      </c>
      <c r="R79" s="53">
        <f t="shared" si="18"/>
        <v>0</v>
      </c>
      <c r="T79" s="20">
        <v>13800</v>
      </c>
      <c r="U79" s="21"/>
      <c r="V79" s="22">
        <v>152.001</v>
      </c>
      <c r="W79" s="22">
        <v>152</v>
      </c>
      <c r="X79" s="47">
        <f t="shared" si="13"/>
        <v>1.0000000000047748E-3</v>
      </c>
      <c r="Y79" s="22"/>
      <c r="Z79" s="22">
        <v>92.337999999999994</v>
      </c>
      <c r="AA79" s="21">
        <v>92</v>
      </c>
      <c r="AB79" s="21">
        <f t="shared" si="14"/>
        <v>0.33799999999999386</v>
      </c>
      <c r="AC79" s="21"/>
    </row>
    <row r="80" spans="1:29" x14ac:dyDescent="0.25">
      <c r="A80" s="11">
        <v>13850</v>
      </c>
      <c r="B80" s="14">
        <v>46</v>
      </c>
      <c r="C80" s="35">
        <f t="shared" si="15"/>
        <v>182</v>
      </c>
      <c r="D80" s="14">
        <v>295</v>
      </c>
      <c r="E80" s="35">
        <f t="shared" si="16"/>
        <v>359</v>
      </c>
      <c r="F80" s="10"/>
      <c r="G80" s="11">
        <v>13850</v>
      </c>
      <c r="I80" s="35">
        <f t="shared" si="19"/>
        <v>0</v>
      </c>
      <c r="L80">
        <v>13850</v>
      </c>
      <c r="M80" s="38">
        <v>0</v>
      </c>
      <c r="N80" s="38">
        <f t="shared" si="17"/>
        <v>0</v>
      </c>
      <c r="O80" s="38"/>
      <c r="P80" s="52">
        <v>13850</v>
      </c>
      <c r="Q80" s="53">
        <v>0</v>
      </c>
      <c r="R80" s="53">
        <f t="shared" si="18"/>
        <v>0</v>
      </c>
      <c r="T80" s="20">
        <v>13850</v>
      </c>
      <c r="U80" s="21"/>
      <c r="V80" s="22">
        <v>46.058999999999997</v>
      </c>
      <c r="W80" s="22">
        <v>46</v>
      </c>
      <c r="X80" s="47">
        <f t="shared" si="13"/>
        <v>5.8999999999997499E-2</v>
      </c>
      <c r="Y80" s="22"/>
      <c r="Z80" s="22">
        <v>293.12</v>
      </c>
      <c r="AA80" s="21">
        <v>293</v>
      </c>
      <c r="AB80" s="21">
        <f t="shared" si="14"/>
        <v>0.12000000000000455</v>
      </c>
      <c r="AC80" s="21"/>
    </row>
    <row r="81" spans="1:29" x14ac:dyDescent="0.25">
      <c r="A81" s="11">
        <v>13900</v>
      </c>
      <c r="B81" s="14">
        <v>13</v>
      </c>
      <c r="C81" s="35">
        <f t="shared" si="15"/>
        <v>55</v>
      </c>
      <c r="D81" s="14">
        <v>658</v>
      </c>
      <c r="E81" s="35">
        <f t="shared" si="16"/>
        <v>882</v>
      </c>
      <c r="F81" s="10"/>
      <c r="G81" s="11">
        <v>13900</v>
      </c>
      <c r="I81" s="35">
        <f t="shared" si="19"/>
        <v>0</v>
      </c>
      <c r="L81">
        <v>13900</v>
      </c>
      <c r="M81" s="38">
        <v>0</v>
      </c>
      <c r="N81" s="38">
        <f t="shared" si="17"/>
        <v>0</v>
      </c>
      <c r="O81" s="38"/>
      <c r="P81" s="52">
        <v>13900</v>
      </c>
      <c r="Q81" s="53">
        <v>0</v>
      </c>
      <c r="R81" s="53">
        <f t="shared" si="18"/>
        <v>0</v>
      </c>
      <c r="T81" s="20">
        <v>13900</v>
      </c>
      <c r="U81" s="21"/>
      <c r="V81" s="22">
        <v>12.707000000000001</v>
      </c>
      <c r="W81" s="22">
        <v>13</v>
      </c>
      <c r="X81" s="47">
        <f t="shared" si="13"/>
        <v>0.29299999999999926</v>
      </c>
      <c r="Y81" s="22"/>
      <c r="Z81" s="22">
        <v>656.00699999999995</v>
      </c>
      <c r="AA81" s="21">
        <v>656</v>
      </c>
      <c r="AB81" s="21">
        <f t="shared" si="14"/>
        <v>6.9999999999481588E-3</v>
      </c>
      <c r="AC81" s="21"/>
    </row>
    <row r="82" spans="1:29" x14ac:dyDescent="0.25">
      <c r="A82" s="11">
        <v>13950</v>
      </c>
      <c r="B82" s="14">
        <v>13</v>
      </c>
      <c r="C82" s="35">
        <f t="shared" si="15"/>
        <v>24</v>
      </c>
      <c r="D82" s="14">
        <v>1196</v>
      </c>
      <c r="E82" s="35">
        <f t="shared" si="16"/>
        <v>1717</v>
      </c>
      <c r="F82" s="10"/>
      <c r="G82" s="11">
        <v>13950</v>
      </c>
      <c r="I82" s="35">
        <f t="shared" si="19"/>
        <v>0</v>
      </c>
      <c r="L82">
        <v>13950</v>
      </c>
      <c r="M82" s="38">
        <v>0</v>
      </c>
      <c r="N82" s="38">
        <f t="shared" si="17"/>
        <v>0</v>
      </c>
      <c r="O82" s="38"/>
      <c r="P82" s="52">
        <v>13950</v>
      </c>
      <c r="Q82" s="53">
        <v>0</v>
      </c>
      <c r="R82" s="53">
        <f t="shared" si="18"/>
        <v>0</v>
      </c>
      <c r="T82" s="20">
        <v>13950</v>
      </c>
      <c r="U82" s="21"/>
      <c r="V82" s="22">
        <v>12.823</v>
      </c>
      <c r="W82" s="22">
        <v>13</v>
      </c>
      <c r="X82" s="47">
        <f t="shared" si="13"/>
        <v>0.1769999999999996</v>
      </c>
      <c r="Y82" s="22"/>
      <c r="Z82" s="22">
        <v>1194.2339999999999</v>
      </c>
      <c r="AA82" s="21">
        <v>1194</v>
      </c>
      <c r="AB82" s="21">
        <f t="shared" si="14"/>
        <v>0.2339999999999236</v>
      </c>
      <c r="AC82" s="21"/>
    </row>
    <row r="83" spans="1:29" x14ac:dyDescent="0.25">
      <c r="A83" s="11">
        <v>14000</v>
      </c>
      <c r="B83" s="35">
        <v>9</v>
      </c>
      <c r="C83" s="35">
        <f t="shared" si="15"/>
        <v>20</v>
      </c>
      <c r="D83" s="34">
        <v>2010</v>
      </c>
      <c r="E83" s="35">
        <f t="shared" si="16"/>
        <v>2969</v>
      </c>
      <c r="F83" s="10"/>
      <c r="G83" s="11">
        <v>14000</v>
      </c>
      <c r="I83" s="35">
        <f t="shared" si="19"/>
        <v>0</v>
      </c>
      <c r="L83">
        <v>14000</v>
      </c>
      <c r="M83" s="38">
        <v>0</v>
      </c>
      <c r="N83" s="38">
        <f t="shared" si="17"/>
        <v>0</v>
      </c>
      <c r="O83" s="38"/>
      <c r="P83" s="52">
        <v>14000</v>
      </c>
      <c r="Q83" s="53">
        <v>0</v>
      </c>
      <c r="R83" s="53">
        <f t="shared" si="18"/>
        <v>0</v>
      </c>
      <c r="T83" s="20">
        <v>14000</v>
      </c>
      <c r="U83" s="21"/>
      <c r="V83" s="22">
        <v>9.4139999999999997</v>
      </c>
      <c r="W83" s="22">
        <v>9</v>
      </c>
      <c r="X83" s="47">
        <f t="shared" si="13"/>
        <v>0.4139999999999997</v>
      </c>
      <c r="Y83" s="22"/>
      <c r="Z83" s="22">
        <v>2007.961</v>
      </c>
      <c r="AA83" s="21">
        <v>2008</v>
      </c>
      <c r="AB83" s="21">
        <f t="shared" si="14"/>
        <v>3.8999999999987267E-2</v>
      </c>
      <c r="AC83" s="21"/>
    </row>
    <row r="84" spans="1:29" x14ac:dyDescent="0.25">
      <c r="A84" s="11">
        <v>14050</v>
      </c>
      <c r="B84">
        <v>13</v>
      </c>
      <c r="C84" s="35">
        <f t="shared" si="15"/>
        <v>20</v>
      </c>
      <c r="D84">
        <v>2964</v>
      </c>
      <c r="E84" s="35">
        <f t="shared" si="16"/>
        <v>4606</v>
      </c>
      <c r="F84" s="10"/>
      <c r="G84" s="11">
        <v>14050</v>
      </c>
      <c r="I84" s="35">
        <f>(H84+H83)*(G84-G83)/2/27</f>
        <v>0</v>
      </c>
      <c r="L84">
        <v>14050</v>
      </c>
      <c r="M84" s="38">
        <v>0</v>
      </c>
      <c r="N84" s="38">
        <f t="shared" si="17"/>
        <v>0</v>
      </c>
      <c r="O84" s="38"/>
      <c r="P84" s="52">
        <v>14050</v>
      </c>
      <c r="Q84" s="53">
        <v>0</v>
      </c>
      <c r="R84" s="53">
        <f t="shared" si="18"/>
        <v>0</v>
      </c>
      <c r="T84" s="20">
        <v>14050</v>
      </c>
      <c r="U84" s="21"/>
      <c r="V84" s="22">
        <v>13.331</v>
      </c>
      <c r="W84" s="22">
        <v>13</v>
      </c>
      <c r="X84" s="47">
        <f t="shared" si="13"/>
        <v>0.33099999999999952</v>
      </c>
      <c r="Y84" s="22"/>
      <c r="Z84" s="22">
        <v>2961.4549999999999</v>
      </c>
      <c r="AA84" s="21">
        <v>2961</v>
      </c>
      <c r="AB84" s="21">
        <f t="shared" si="14"/>
        <v>0.45499999999992724</v>
      </c>
      <c r="AC84" s="21"/>
    </row>
    <row r="85" spans="1:29" x14ac:dyDescent="0.25">
      <c r="A85" s="11">
        <v>14100</v>
      </c>
      <c r="B85">
        <v>79</v>
      </c>
      <c r="C85" s="35">
        <f t="shared" si="15"/>
        <v>85</v>
      </c>
      <c r="D85">
        <v>2985</v>
      </c>
      <c r="E85" s="35">
        <f t="shared" si="16"/>
        <v>5508</v>
      </c>
      <c r="F85" s="10"/>
      <c r="G85" s="11">
        <v>14100</v>
      </c>
      <c r="I85" s="35">
        <f t="shared" ref="I85:I88" si="20">(H85+H84)*(G85-G84)/2/27</f>
        <v>0</v>
      </c>
      <c r="L85">
        <v>14100</v>
      </c>
      <c r="M85" s="38">
        <v>0</v>
      </c>
      <c r="N85" s="38">
        <f t="shared" si="17"/>
        <v>0</v>
      </c>
      <c r="O85" s="38"/>
      <c r="P85" s="52">
        <v>14100</v>
      </c>
      <c r="Q85" s="53">
        <v>0</v>
      </c>
      <c r="R85" s="53">
        <f t="shared" si="18"/>
        <v>0</v>
      </c>
      <c r="T85" s="20">
        <v>14100</v>
      </c>
      <c r="U85" s="21"/>
      <c r="V85" s="22">
        <v>78.78</v>
      </c>
      <c r="W85" s="22">
        <v>79</v>
      </c>
      <c r="X85" s="47">
        <f t="shared" si="13"/>
        <v>0.21999999999999886</v>
      </c>
      <c r="Y85" s="22"/>
      <c r="Z85" s="22">
        <v>2982.9929999999999</v>
      </c>
      <c r="AA85" s="21">
        <v>2983</v>
      </c>
      <c r="AB85" s="21">
        <f t="shared" si="14"/>
        <v>7.0000000000618456E-3</v>
      </c>
      <c r="AC85" s="21"/>
    </row>
    <row r="86" spans="1:29" x14ac:dyDescent="0.25">
      <c r="A86" s="11">
        <v>14150</v>
      </c>
      <c r="B86" s="14">
        <v>85</v>
      </c>
      <c r="C86" s="35">
        <f t="shared" si="15"/>
        <v>152</v>
      </c>
      <c r="D86" s="14">
        <v>3018</v>
      </c>
      <c r="E86" s="35">
        <f t="shared" si="16"/>
        <v>5558</v>
      </c>
      <c r="F86" s="10"/>
      <c r="G86" s="11">
        <v>14150</v>
      </c>
      <c r="I86" s="35">
        <f t="shared" si="20"/>
        <v>0</v>
      </c>
      <c r="L86">
        <v>14150</v>
      </c>
      <c r="M86" s="38">
        <v>0</v>
      </c>
      <c r="N86" s="38">
        <f t="shared" si="17"/>
        <v>0</v>
      </c>
      <c r="O86" s="38"/>
      <c r="P86" s="52">
        <v>14150</v>
      </c>
      <c r="Q86" s="53">
        <v>0</v>
      </c>
      <c r="R86" s="53">
        <f t="shared" si="18"/>
        <v>0</v>
      </c>
      <c r="T86" s="20">
        <v>14150</v>
      </c>
      <c r="U86" s="21"/>
      <c r="V86" s="22">
        <v>85.453999999999994</v>
      </c>
      <c r="W86" s="22">
        <v>85</v>
      </c>
      <c r="X86" s="47">
        <f t="shared" si="13"/>
        <v>0.45399999999999352</v>
      </c>
      <c r="Y86" s="22"/>
      <c r="Z86" s="22">
        <v>3016.1419999999998</v>
      </c>
      <c r="AA86" s="21">
        <v>3016</v>
      </c>
      <c r="AB86" s="21">
        <f t="shared" si="14"/>
        <v>0.14199999999982538</v>
      </c>
      <c r="AC86" s="21"/>
    </row>
    <row r="87" spans="1:29" x14ac:dyDescent="0.25">
      <c r="A87" s="11">
        <v>14200</v>
      </c>
      <c r="B87" s="14">
        <v>47</v>
      </c>
      <c r="C87" s="35">
        <f t="shared" si="15"/>
        <v>122</v>
      </c>
      <c r="D87" s="14">
        <v>2796</v>
      </c>
      <c r="E87" s="35">
        <f t="shared" si="16"/>
        <v>5383</v>
      </c>
      <c r="F87" s="10"/>
      <c r="G87" s="11">
        <v>14200</v>
      </c>
      <c r="I87" s="35">
        <f t="shared" si="20"/>
        <v>0</v>
      </c>
      <c r="L87">
        <v>14200</v>
      </c>
      <c r="M87" s="38">
        <v>0</v>
      </c>
      <c r="N87" s="38">
        <f t="shared" si="17"/>
        <v>0</v>
      </c>
      <c r="O87" s="38"/>
      <c r="P87" s="52">
        <v>14200</v>
      </c>
      <c r="Q87" s="53">
        <v>0</v>
      </c>
      <c r="R87" s="53">
        <f t="shared" si="18"/>
        <v>0</v>
      </c>
      <c r="T87" s="20">
        <v>14200</v>
      </c>
      <c r="U87" s="21"/>
      <c r="V87" s="22">
        <v>47.274000000000001</v>
      </c>
      <c r="W87" s="22">
        <v>47</v>
      </c>
      <c r="X87" s="47">
        <f t="shared" si="13"/>
        <v>0.27400000000000091</v>
      </c>
      <c r="Y87" s="22"/>
      <c r="Z87" s="22">
        <v>2793.5010000000002</v>
      </c>
      <c r="AA87" s="21">
        <v>2794</v>
      </c>
      <c r="AB87" s="21">
        <f t="shared" si="14"/>
        <v>0.49899999999979627</v>
      </c>
      <c r="AC87" s="21"/>
    </row>
    <row r="88" spans="1:29" x14ac:dyDescent="0.25">
      <c r="A88" s="11">
        <v>14250</v>
      </c>
      <c r="B88" s="14">
        <v>30</v>
      </c>
      <c r="C88" s="35">
        <f t="shared" si="15"/>
        <v>71</v>
      </c>
      <c r="D88" s="14">
        <v>2443</v>
      </c>
      <c r="E88" s="35">
        <f t="shared" si="16"/>
        <v>4851</v>
      </c>
      <c r="F88" s="10"/>
      <c r="G88" s="11">
        <v>14250</v>
      </c>
      <c r="I88" s="35">
        <f t="shared" si="20"/>
        <v>0</v>
      </c>
      <c r="L88">
        <v>14250</v>
      </c>
      <c r="M88" s="38">
        <v>0</v>
      </c>
      <c r="N88" s="38">
        <f t="shared" si="17"/>
        <v>0</v>
      </c>
      <c r="O88" s="38"/>
      <c r="P88" s="52">
        <v>14250</v>
      </c>
      <c r="Q88" s="53">
        <v>0</v>
      </c>
      <c r="R88" s="53">
        <f t="shared" si="18"/>
        <v>0</v>
      </c>
      <c r="T88" s="20">
        <v>14250</v>
      </c>
      <c r="U88" s="21"/>
      <c r="V88" s="22">
        <v>30.158999999999999</v>
      </c>
      <c r="W88" s="22">
        <v>30</v>
      </c>
      <c r="X88" s="47">
        <f t="shared" si="13"/>
        <v>0.15899999999999892</v>
      </c>
      <c r="Y88" s="22"/>
      <c r="Z88" s="22">
        <v>2441.04</v>
      </c>
      <c r="AA88" s="21">
        <v>2441</v>
      </c>
      <c r="AB88" s="21">
        <f t="shared" si="14"/>
        <v>3.999999999996362E-2</v>
      </c>
      <c r="AC88" s="21"/>
    </row>
    <row r="89" spans="1:29" x14ac:dyDescent="0.25">
      <c r="A89" s="11">
        <v>14300</v>
      </c>
      <c r="B89" s="14">
        <v>34</v>
      </c>
      <c r="C89" s="35">
        <f t="shared" si="15"/>
        <v>59</v>
      </c>
      <c r="D89" s="14">
        <v>2277</v>
      </c>
      <c r="E89" s="35">
        <f t="shared" si="16"/>
        <v>4370</v>
      </c>
      <c r="F89" s="10"/>
      <c r="G89" s="11">
        <v>14300</v>
      </c>
      <c r="I89" s="35">
        <f>ROUND(((H89+H88)*(G89-G88)/2/27),0)</f>
        <v>0</v>
      </c>
      <c r="L89">
        <v>14300</v>
      </c>
      <c r="M89" s="38">
        <v>0</v>
      </c>
      <c r="N89" s="38">
        <f t="shared" si="17"/>
        <v>0</v>
      </c>
      <c r="O89" s="38"/>
      <c r="P89" s="52">
        <v>14300</v>
      </c>
      <c r="Q89" s="53">
        <v>0</v>
      </c>
      <c r="R89" s="53">
        <f t="shared" si="18"/>
        <v>0</v>
      </c>
      <c r="T89" s="20">
        <v>14300</v>
      </c>
      <c r="U89" s="21"/>
      <c r="V89" s="22">
        <v>33.948999999999998</v>
      </c>
      <c r="W89" s="22">
        <v>34</v>
      </c>
      <c r="X89" s="47">
        <f t="shared" si="13"/>
        <v>5.1000000000001933E-2</v>
      </c>
      <c r="Y89" s="22"/>
      <c r="Z89" s="22">
        <v>2275.3809999999999</v>
      </c>
      <c r="AA89" s="21">
        <v>2275</v>
      </c>
      <c r="AB89" s="21">
        <f t="shared" si="14"/>
        <v>0.38099999999985812</v>
      </c>
      <c r="AC89" s="21"/>
    </row>
    <row r="90" spans="1:29" x14ac:dyDescent="0.25">
      <c r="A90" s="11">
        <v>14350</v>
      </c>
      <c r="B90" s="14">
        <v>25</v>
      </c>
      <c r="C90" s="35">
        <f t="shared" si="15"/>
        <v>55</v>
      </c>
      <c r="D90" s="14">
        <v>1994</v>
      </c>
      <c r="E90" s="35">
        <f t="shared" si="16"/>
        <v>3955</v>
      </c>
      <c r="F90" s="10"/>
      <c r="G90" s="11">
        <v>14350</v>
      </c>
      <c r="I90" s="35">
        <f t="shared" ref="I90:I103" si="21">ROUND(((H90+H89)*(G90-G89)/2/27),0)</f>
        <v>0</v>
      </c>
      <c r="L90">
        <v>14350</v>
      </c>
      <c r="M90" s="38">
        <v>0</v>
      </c>
      <c r="N90" s="38">
        <f t="shared" si="17"/>
        <v>0</v>
      </c>
      <c r="O90" s="38"/>
      <c r="P90" s="52">
        <v>14350</v>
      </c>
      <c r="Q90" s="53">
        <v>0</v>
      </c>
      <c r="R90" s="53">
        <f t="shared" si="18"/>
        <v>0</v>
      </c>
      <c r="T90" s="20">
        <v>14350</v>
      </c>
      <c r="U90" s="21"/>
      <c r="V90" s="22">
        <v>25.145</v>
      </c>
      <c r="W90" s="22">
        <v>25</v>
      </c>
      <c r="X90" s="47">
        <f t="shared" si="13"/>
        <v>0.14499999999999957</v>
      </c>
      <c r="Y90" s="22"/>
      <c r="Z90" s="22">
        <v>1991.9970000000001</v>
      </c>
      <c r="AA90" s="21">
        <v>1992</v>
      </c>
      <c r="AB90" s="21">
        <f t="shared" si="14"/>
        <v>2.9999999999290594E-3</v>
      </c>
      <c r="AC90" s="21"/>
    </row>
    <row r="91" spans="1:29" x14ac:dyDescent="0.25">
      <c r="A91" s="11">
        <v>14400</v>
      </c>
      <c r="B91" s="14">
        <v>143</v>
      </c>
      <c r="C91" s="35">
        <f t="shared" si="15"/>
        <v>156</v>
      </c>
      <c r="D91" s="14">
        <v>1639</v>
      </c>
      <c r="E91" s="35">
        <f t="shared" si="16"/>
        <v>3364</v>
      </c>
      <c r="F91" s="10"/>
      <c r="G91" s="11">
        <v>14400</v>
      </c>
      <c r="I91" s="35">
        <f t="shared" si="21"/>
        <v>0</v>
      </c>
      <c r="L91">
        <v>14400</v>
      </c>
      <c r="M91" s="38">
        <v>0</v>
      </c>
      <c r="N91" s="38">
        <f t="shared" si="17"/>
        <v>0</v>
      </c>
      <c r="O91" s="38"/>
      <c r="P91" s="52">
        <v>14400</v>
      </c>
      <c r="Q91" s="53">
        <v>6</v>
      </c>
      <c r="R91" s="53">
        <f t="shared" si="18"/>
        <v>6</v>
      </c>
      <c r="T91" s="20">
        <v>14400</v>
      </c>
      <c r="U91" s="21"/>
      <c r="V91" s="22">
        <v>144.30699999999999</v>
      </c>
      <c r="W91" s="22">
        <v>144</v>
      </c>
      <c r="X91" s="47">
        <f t="shared" si="13"/>
        <v>0.30699999999998795</v>
      </c>
      <c r="Y91" s="22"/>
      <c r="Z91" s="22">
        <v>1637.0989999999999</v>
      </c>
      <c r="AA91" s="21">
        <v>1637</v>
      </c>
      <c r="AB91" s="21">
        <f t="shared" si="14"/>
        <v>9.8999999999932697E-2</v>
      </c>
      <c r="AC91" s="21"/>
    </row>
    <row r="92" spans="1:29" x14ac:dyDescent="0.25">
      <c r="A92" s="11">
        <v>14450</v>
      </c>
      <c r="B92" s="14">
        <v>294</v>
      </c>
      <c r="C92" s="35">
        <f t="shared" si="15"/>
        <v>405</v>
      </c>
      <c r="D92" s="14">
        <v>1081</v>
      </c>
      <c r="E92" s="35">
        <f t="shared" si="16"/>
        <v>2519</v>
      </c>
      <c r="F92" s="10"/>
      <c r="G92" s="11">
        <v>14450</v>
      </c>
      <c r="I92" s="35">
        <f t="shared" si="21"/>
        <v>0</v>
      </c>
      <c r="L92">
        <v>14450</v>
      </c>
      <c r="M92" s="38">
        <v>0</v>
      </c>
      <c r="N92" s="38">
        <f t="shared" si="17"/>
        <v>0</v>
      </c>
      <c r="O92" s="38"/>
      <c r="P92" s="52">
        <v>14450</v>
      </c>
      <c r="Q92" s="53">
        <v>68</v>
      </c>
      <c r="R92" s="53">
        <f t="shared" si="18"/>
        <v>69</v>
      </c>
      <c r="T92" s="20">
        <v>14450</v>
      </c>
      <c r="U92" s="21"/>
      <c r="V92" s="22">
        <v>293.887</v>
      </c>
      <c r="W92" s="22">
        <v>294</v>
      </c>
      <c r="X92" s="47">
        <f t="shared" si="13"/>
        <v>0.11299999999999955</v>
      </c>
      <c r="Y92" s="22"/>
      <c r="Z92" s="22">
        <v>1080.337</v>
      </c>
      <c r="AA92" s="21">
        <v>1080</v>
      </c>
      <c r="AB92" s="21">
        <f t="shared" si="14"/>
        <v>0.33699999999998909</v>
      </c>
      <c r="AC92" s="21"/>
    </row>
    <row r="93" spans="1:29" x14ac:dyDescent="0.25">
      <c r="A93" s="11">
        <v>14500</v>
      </c>
      <c r="B93" s="14">
        <v>49</v>
      </c>
      <c r="C93" s="35">
        <f t="shared" si="15"/>
        <v>318</v>
      </c>
      <c r="D93" s="14">
        <v>852</v>
      </c>
      <c r="E93" s="35">
        <f t="shared" si="16"/>
        <v>1790</v>
      </c>
      <c r="F93" s="10"/>
      <c r="G93" s="11">
        <v>14500</v>
      </c>
      <c r="I93" s="35">
        <f t="shared" si="21"/>
        <v>0</v>
      </c>
      <c r="L93">
        <v>14500</v>
      </c>
      <c r="M93" s="38">
        <v>0</v>
      </c>
      <c r="N93" s="38">
        <f t="shared" si="17"/>
        <v>0</v>
      </c>
      <c r="O93" s="38"/>
      <c r="P93" s="52">
        <v>14500</v>
      </c>
      <c r="Q93" s="53">
        <v>0</v>
      </c>
      <c r="R93" s="53">
        <f t="shared" si="18"/>
        <v>63</v>
      </c>
      <c r="T93" s="20">
        <v>14500</v>
      </c>
      <c r="U93" s="21"/>
      <c r="V93" s="22">
        <v>49.034999999999997</v>
      </c>
      <c r="W93" s="22">
        <v>49</v>
      </c>
      <c r="X93" s="47">
        <f t="shared" si="13"/>
        <v>3.4999999999996589E-2</v>
      </c>
      <c r="Y93" s="22"/>
      <c r="Z93" s="22">
        <v>849.971</v>
      </c>
      <c r="AA93" s="21">
        <v>850</v>
      </c>
      <c r="AB93" s="21">
        <f t="shared" si="14"/>
        <v>2.8999999999996362E-2</v>
      </c>
      <c r="AC93" s="21"/>
    </row>
    <row r="94" spans="1:29" x14ac:dyDescent="0.25">
      <c r="A94" s="11">
        <v>14550</v>
      </c>
      <c r="B94" s="14">
        <v>28</v>
      </c>
      <c r="C94" s="35">
        <f t="shared" si="15"/>
        <v>71</v>
      </c>
      <c r="D94" s="14">
        <v>967</v>
      </c>
      <c r="E94" s="35">
        <f t="shared" si="16"/>
        <v>1684</v>
      </c>
      <c r="F94" s="10"/>
      <c r="G94" s="11">
        <v>14550</v>
      </c>
      <c r="I94" s="35">
        <f t="shared" si="21"/>
        <v>0</v>
      </c>
      <c r="L94">
        <v>14550</v>
      </c>
      <c r="M94" s="38">
        <v>0</v>
      </c>
      <c r="N94" s="38">
        <f t="shared" si="17"/>
        <v>0</v>
      </c>
      <c r="O94" s="38"/>
      <c r="P94" s="52">
        <v>14550</v>
      </c>
      <c r="Q94" s="53">
        <v>0</v>
      </c>
      <c r="R94" s="53">
        <f t="shared" si="18"/>
        <v>0</v>
      </c>
      <c r="T94" s="20">
        <v>14550</v>
      </c>
      <c r="U94" s="21"/>
      <c r="V94" s="22">
        <v>27.89</v>
      </c>
      <c r="W94" s="22">
        <v>28</v>
      </c>
      <c r="X94" s="47">
        <f t="shared" si="13"/>
        <v>0.10999999999999943</v>
      </c>
      <c r="Y94" s="22"/>
      <c r="Z94" s="22">
        <v>964.42899999999997</v>
      </c>
      <c r="AA94" s="21">
        <v>964</v>
      </c>
      <c r="AB94" s="21">
        <f t="shared" si="14"/>
        <v>0.42899999999997362</v>
      </c>
      <c r="AC94" s="21"/>
    </row>
    <row r="95" spans="1:29" x14ac:dyDescent="0.25">
      <c r="A95" s="11">
        <v>14600</v>
      </c>
      <c r="B95" s="14">
        <v>15</v>
      </c>
      <c r="C95" s="35">
        <f t="shared" si="15"/>
        <v>40</v>
      </c>
      <c r="D95" s="14">
        <v>1006</v>
      </c>
      <c r="E95" s="35">
        <f t="shared" si="16"/>
        <v>1827</v>
      </c>
      <c r="F95" s="10"/>
      <c r="G95" s="11">
        <v>14600</v>
      </c>
      <c r="I95" s="35">
        <f t="shared" si="21"/>
        <v>0</v>
      </c>
      <c r="L95">
        <v>14600</v>
      </c>
      <c r="M95" s="38">
        <v>0</v>
      </c>
      <c r="N95" s="38">
        <f t="shared" si="17"/>
        <v>0</v>
      </c>
      <c r="O95" s="38"/>
      <c r="P95" s="52">
        <v>14600</v>
      </c>
      <c r="Q95" s="53">
        <v>0</v>
      </c>
      <c r="R95" s="53">
        <f t="shared" si="18"/>
        <v>0</v>
      </c>
      <c r="T95" s="20">
        <v>14600</v>
      </c>
      <c r="U95" s="21"/>
      <c r="V95" s="22">
        <v>14.423</v>
      </c>
      <c r="W95" s="22">
        <v>14</v>
      </c>
      <c r="X95" s="47">
        <f t="shared" si="13"/>
        <v>0.42300000000000004</v>
      </c>
      <c r="Y95" s="22"/>
      <c r="Z95" s="22">
        <v>1003.579</v>
      </c>
      <c r="AA95" s="21">
        <v>1004</v>
      </c>
      <c r="AB95" s="21">
        <f t="shared" si="14"/>
        <v>0.42100000000004911</v>
      </c>
      <c r="AC95" s="21"/>
    </row>
    <row r="96" spans="1:29" x14ac:dyDescent="0.25">
      <c r="A96" s="11">
        <v>14650</v>
      </c>
      <c r="B96" s="14">
        <v>16</v>
      </c>
      <c r="C96" s="35">
        <f t="shared" si="15"/>
        <v>29</v>
      </c>
      <c r="D96" s="14">
        <v>896</v>
      </c>
      <c r="E96" s="35">
        <f t="shared" si="16"/>
        <v>1761</v>
      </c>
      <c r="F96" s="10"/>
      <c r="G96" s="11">
        <v>14650</v>
      </c>
      <c r="I96" s="35">
        <f t="shared" si="21"/>
        <v>0</v>
      </c>
      <c r="L96">
        <v>14650</v>
      </c>
      <c r="M96" s="38">
        <v>0</v>
      </c>
      <c r="N96" s="38">
        <f t="shared" si="17"/>
        <v>0</v>
      </c>
      <c r="O96" s="38"/>
      <c r="P96" s="52">
        <v>14650</v>
      </c>
      <c r="Q96" s="53">
        <v>0</v>
      </c>
      <c r="R96" s="53">
        <f t="shared" si="18"/>
        <v>0</v>
      </c>
      <c r="T96" s="20">
        <v>14650</v>
      </c>
      <c r="U96" s="21"/>
      <c r="V96" s="22">
        <v>15.65</v>
      </c>
      <c r="W96" s="22">
        <v>16</v>
      </c>
      <c r="X96" s="47">
        <f t="shared" si="13"/>
        <v>0.34999999999999964</v>
      </c>
      <c r="Y96" s="22"/>
      <c r="Z96" s="22">
        <v>894.36199999999997</v>
      </c>
      <c r="AA96" s="21">
        <v>894</v>
      </c>
      <c r="AB96" s="21">
        <f t="shared" si="14"/>
        <v>0.36199999999996635</v>
      </c>
      <c r="AC96" s="21"/>
    </row>
    <row r="97" spans="1:29" x14ac:dyDescent="0.25">
      <c r="A97" s="11">
        <v>14700</v>
      </c>
      <c r="B97" s="14">
        <v>15</v>
      </c>
      <c r="C97" s="35">
        <f t="shared" si="15"/>
        <v>29</v>
      </c>
      <c r="D97" s="14">
        <v>737</v>
      </c>
      <c r="E97" s="35">
        <f t="shared" si="16"/>
        <v>1512</v>
      </c>
      <c r="F97" s="10"/>
      <c r="G97" s="11">
        <v>14700</v>
      </c>
      <c r="I97" s="35">
        <f t="shared" si="21"/>
        <v>0</v>
      </c>
      <c r="L97">
        <v>14700</v>
      </c>
      <c r="M97" s="38">
        <v>0</v>
      </c>
      <c r="N97" s="38">
        <f t="shared" si="17"/>
        <v>0</v>
      </c>
      <c r="O97" s="38"/>
      <c r="P97" s="52">
        <v>14700</v>
      </c>
      <c r="Q97" s="53">
        <v>0</v>
      </c>
      <c r="R97" s="53">
        <f t="shared" si="18"/>
        <v>0</v>
      </c>
      <c r="T97" s="20">
        <v>14700</v>
      </c>
      <c r="U97" s="21"/>
      <c r="V97" s="22">
        <v>15.404</v>
      </c>
      <c r="W97" s="22">
        <v>15</v>
      </c>
      <c r="X97" s="47">
        <f t="shared" si="13"/>
        <v>0.40399999999999991</v>
      </c>
      <c r="Y97" s="22"/>
      <c r="Z97" s="22">
        <v>734.8</v>
      </c>
      <c r="AA97" s="21">
        <v>735</v>
      </c>
      <c r="AB97" s="21">
        <f t="shared" si="14"/>
        <v>0.20000000000004547</v>
      </c>
      <c r="AC97" s="21"/>
    </row>
    <row r="98" spans="1:29" x14ac:dyDescent="0.25">
      <c r="A98" s="11">
        <v>14750</v>
      </c>
      <c r="B98" s="14">
        <v>31</v>
      </c>
      <c r="C98" s="35">
        <f t="shared" si="15"/>
        <v>43</v>
      </c>
      <c r="D98" s="14">
        <v>584</v>
      </c>
      <c r="E98" s="35">
        <f t="shared" si="16"/>
        <v>1223</v>
      </c>
      <c r="F98" s="10"/>
      <c r="G98" s="11">
        <v>14750</v>
      </c>
      <c r="I98" s="35">
        <f t="shared" si="21"/>
        <v>0</v>
      </c>
      <c r="L98">
        <v>14750</v>
      </c>
      <c r="M98" s="38">
        <v>0</v>
      </c>
      <c r="N98" s="38">
        <f t="shared" si="17"/>
        <v>0</v>
      </c>
      <c r="O98" s="38"/>
      <c r="P98" s="52">
        <v>14750</v>
      </c>
      <c r="Q98" s="53">
        <v>0</v>
      </c>
      <c r="R98" s="53">
        <f t="shared" si="18"/>
        <v>0</v>
      </c>
      <c r="T98" s="20">
        <v>14750</v>
      </c>
      <c r="U98" s="21"/>
      <c r="V98" s="22">
        <v>30.757000000000001</v>
      </c>
      <c r="W98" s="22">
        <v>31</v>
      </c>
      <c r="X98" s="47">
        <f t="shared" si="13"/>
        <v>0.24299999999999855</v>
      </c>
      <c r="Y98" s="22"/>
      <c r="Z98" s="22">
        <v>581.98299999999995</v>
      </c>
      <c r="AA98" s="21">
        <v>582</v>
      </c>
      <c r="AB98" s="21">
        <f t="shared" si="14"/>
        <v>1.7000000000052751E-2</v>
      </c>
      <c r="AC98" s="21"/>
    </row>
    <row r="99" spans="1:29" x14ac:dyDescent="0.25">
      <c r="A99" s="11">
        <v>14800</v>
      </c>
      <c r="B99" s="14">
        <v>17</v>
      </c>
      <c r="C99" s="35">
        <f t="shared" si="15"/>
        <v>44</v>
      </c>
      <c r="D99" s="14">
        <v>527</v>
      </c>
      <c r="E99" s="35">
        <f t="shared" si="16"/>
        <v>1029</v>
      </c>
      <c r="F99" s="10"/>
      <c r="G99" s="11">
        <v>14800</v>
      </c>
      <c r="I99" s="35">
        <f t="shared" si="21"/>
        <v>0</v>
      </c>
      <c r="L99">
        <v>14800</v>
      </c>
      <c r="M99" s="38">
        <v>0</v>
      </c>
      <c r="N99" s="38">
        <f t="shared" si="17"/>
        <v>0</v>
      </c>
      <c r="O99" s="38"/>
      <c r="P99" s="52">
        <v>14800</v>
      </c>
      <c r="Q99" s="53">
        <v>0</v>
      </c>
      <c r="R99" s="53">
        <f t="shared" si="18"/>
        <v>0</v>
      </c>
      <c r="T99" s="20">
        <v>14800</v>
      </c>
      <c r="U99" s="21"/>
      <c r="V99" s="22">
        <v>17.25</v>
      </c>
      <c r="W99" s="22">
        <v>17</v>
      </c>
      <c r="X99" s="47">
        <f t="shared" si="13"/>
        <v>0.25</v>
      </c>
      <c r="Y99" s="22"/>
      <c r="Z99" s="22">
        <v>524.62099999999998</v>
      </c>
      <c r="AA99" s="21">
        <v>525</v>
      </c>
      <c r="AB99" s="21">
        <f t="shared" si="14"/>
        <v>0.3790000000000191</v>
      </c>
      <c r="AC99" s="21"/>
    </row>
    <row r="100" spans="1:29" x14ac:dyDescent="0.25">
      <c r="A100" s="11">
        <v>14850</v>
      </c>
      <c r="B100" s="14">
        <v>49</v>
      </c>
      <c r="C100" s="35">
        <f t="shared" si="15"/>
        <v>61</v>
      </c>
      <c r="D100" s="14">
        <v>601</v>
      </c>
      <c r="E100" s="35">
        <f t="shared" si="16"/>
        <v>1044</v>
      </c>
      <c r="F100" s="10"/>
      <c r="G100" s="11">
        <v>14850</v>
      </c>
      <c r="I100" s="35">
        <f t="shared" si="21"/>
        <v>0</v>
      </c>
      <c r="L100">
        <v>14850</v>
      </c>
      <c r="M100" s="38">
        <v>0</v>
      </c>
      <c r="N100" s="38">
        <f t="shared" si="17"/>
        <v>0</v>
      </c>
      <c r="O100" s="38"/>
      <c r="P100" s="52">
        <v>14850</v>
      </c>
      <c r="Q100" s="53">
        <v>0</v>
      </c>
      <c r="R100" s="53">
        <f t="shared" si="18"/>
        <v>0</v>
      </c>
      <c r="T100" s="20">
        <v>14850</v>
      </c>
      <c r="U100" s="21"/>
      <c r="V100" s="22">
        <v>49.125</v>
      </c>
      <c r="W100" s="22">
        <v>49</v>
      </c>
      <c r="X100" s="47">
        <f t="shared" si="13"/>
        <v>0.125</v>
      </c>
      <c r="Y100" s="22"/>
      <c r="Z100" s="22">
        <v>598.88699999999994</v>
      </c>
      <c r="AA100" s="21">
        <v>599</v>
      </c>
      <c r="AB100" s="21">
        <f t="shared" si="14"/>
        <v>0.11300000000005639</v>
      </c>
      <c r="AC100" s="21"/>
    </row>
    <row r="101" spans="1:29" x14ac:dyDescent="0.25">
      <c r="A101" s="11">
        <v>14900</v>
      </c>
      <c r="B101" s="14">
        <v>45</v>
      </c>
      <c r="C101" s="35">
        <f t="shared" si="15"/>
        <v>87</v>
      </c>
      <c r="D101" s="14">
        <v>698</v>
      </c>
      <c r="E101" s="35">
        <f t="shared" si="16"/>
        <v>1203</v>
      </c>
      <c r="F101" s="10"/>
      <c r="G101" s="11">
        <v>14900</v>
      </c>
      <c r="I101" s="35">
        <f t="shared" si="21"/>
        <v>0</v>
      </c>
      <c r="L101">
        <v>14900</v>
      </c>
      <c r="M101" s="38">
        <v>0</v>
      </c>
      <c r="N101" s="38">
        <f t="shared" si="17"/>
        <v>0</v>
      </c>
      <c r="O101" s="38"/>
      <c r="P101" s="52">
        <v>14900</v>
      </c>
      <c r="Q101" s="53">
        <v>0</v>
      </c>
      <c r="R101" s="53">
        <f t="shared" si="18"/>
        <v>0</v>
      </c>
      <c r="T101" s="20">
        <v>14900</v>
      </c>
      <c r="U101" s="21"/>
      <c r="V101" s="22">
        <v>45.22</v>
      </c>
      <c r="W101" s="22">
        <v>45</v>
      </c>
      <c r="X101" s="47">
        <f t="shared" si="13"/>
        <v>0.21999999999999886</v>
      </c>
      <c r="Y101" s="22"/>
      <c r="Z101" s="22">
        <v>695.60400000000004</v>
      </c>
      <c r="AA101" s="21">
        <v>696</v>
      </c>
      <c r="AB101" s="21">
        <f t="shared" si="14"/>
        <v>0.39599999999995816</v>
      </c>
      <c r="AC101" s="21"/>
    </row>
    <row r="102" spans="1:29" x14ac:dyDescent="0.25">
      <c r="A102" s="11">
        <v>14950</v>
      </c>
      <c r="B102" s="14">
        <v>40</v>
      </c>
      <c r="C102" s="35">
        <f t="shared" si="15"/>
        <v>79</v>
      </c>
      <c r="D102" s="14">
        <v>877</v>
      </c>
      <c r="E102" s="35">
        <f t="shared" si="16"/>
        <v>1458</v>
      </c>
      <c r="F102" s="10"/>
      <c r="G102" s="11">
        <v>14950</v>
      </c>
      <c r="I102" s="35">
        <f t="shared" si="21"/>
        <v>0</v>
      </c>
      <c r="L102">
        <v>14950</v>
      </c>
      <c r="M102" s="38">
        <v>0</v>
      </c>
      <c r="N102" s="38">
        <f t="shared" si="17"/>
        <v>0</v>
      </c>
      <c r="O102" s="38"/>
      <c r="P102" s="52">
        <v>14950</v>
      </c>
      <c r="Q102" s="53">
        <v>0</v>
      </c>
      <c r="R102" s="53">
        <f t="shared" si="18"/>
        <v>0</v>
      </c>
      <c r="T102" s="20">
        <v>14950</v>
      </c>
      <c r="U102" s="21"/>
      <c r="V102" s="22">
        <v>39.911000000000001</v>
      </c>
      <c r="W102" s="22">
        <v>40</v>
      </c>
      <c r="X102" s="47">
        <f t="shared" si="13"/>
        <v>8.8999999999998636E-2</v>
      </c>
      <c r="Y102" s="22"/>
      <c r="Z102" s="22">
        <v>875.06799999999998</v>
      </c>
      <c r="AA102" s="21">
        <v>875</v>
      </c>
      <c r="AB102" s="21">
        <f t="shared" si="14"/>
        <v>6.7999999999983629E-2</v>
      </c>
      <c r="AC102" s="21"/>
    </row>
    <row r="103" spans="1:29" x14ac:dyDescent="0.25">
      <c r="A103" s="11">
        <v>15000</v>
      </c>
      <c r="B103" s="35">
        <v>36</v>
      </c>
      <c r="C103" s="35">
        <f t="shared" si="15"/>
        <v>70</v>
      </c>
      <c r="D103" s="34">
        <v>1048</v>
      </c>
      <c r="E103" s="35">
        <f t="shared" si="16"/>
        <v>1782</v>
      </c>
      <c r="F103" s="10"/>
      <c r="G103" s="11">
        <v>15000</v>
      </c>
      <c r="I103" s="35">
        <f t="shared" si="21"/>
        <v>0</v>
      </c>
      <c r="L103">
        <v>15000</v>
      </c>
      <c r="M103" s="38">
        <v>0</v>
      </c>
      <c r="N103" s="38">
        <f t="shared" si="17"/>
        <v>0</v>
      </c>
      <c r="O103" s="38"/>
      <c r="P103" s="52">
        <v>15000</v>
      </c>
      <c r="Q103" s="53">
        <v>0</v>
      </c>
      <c r="R103" s="53">
        <f t="shared" si="18"/>
        <v>0</v>
      </c>
      <c r="T103" s="20">
        <v>15000</v>
      </c>
      <c r="U103" s="21"/>
      <c r="V103" s="22">
        <v>36.07</v>
      </c>
      <c r="W103" s="22">
        <v>36</v>
      </c>
      <c r="X103" s="47">
        <f t="shared" si="13"/>
        <v>7.0000000000000284E-2</v>
      </c>
      <c r="Y103" s="22"/>
      <c r="Z103" s="22">
        <v>1046.0450000000001</v>
      </c>
      <c r="AA103" s="21">
        <v>1046</v>
      </c>
      <c r="AB103" s="21">
        <f t="shared" si="14"/>
        <v>4.500000000007276E-2</v>
      </c>
      <c r="AC103" s="21"/>
    </row>
    <row r="104" spans="1:29" x14ac:dyDescent="0.25">
      <c r="A104" s="11">
        <v>15050</v>
      </c>
      <c r="B104">
        <v>85</v>
      </c>
      <c r="C104" s="35">
        <f t="shared" si="15"/>
        <v>112</v>
      </c>
      <c r="D104">
        <v>1017</v>
      </c>
      <c r="E104" s="35">
        <f t="shared" si="16"/>
        <v>1912</v>
      </c>
      <c r="F104" s="10"/>
      <c r="G104" s="11">
        <v>15050</v>
      </c>
      <c r="I104" s="35">
        <f>(H104+H103)*(G104-G103)/2/27</f>
        <v>0</v>
      </c>
      <c r="L104">
        <v>15050</v>
      </c>
      <c r="M104" s="38">
        <v>0</v>
      </c>
      <c r="N104" s="38">
        <f t="shared" si="17"/>
        <v>0</v>
      </c>
      <c r="O104" s="38"/>
      <c r="P104" s="52">
        <v>15050</v>
      </c>
      <c r="Q104" s="53">
        <v>0</v>
      </c>
      <c r="R104" s="53">
        <f t="shared" si="18"/>
        <v>0</v>
      </c>
      <c r="T104" s="20">
        <v>15050</v>
      </c>
      <c r="U104" s="21"/>
      <c r="V104" s="22">
        <v>84.953999999999994</v>
      </c>
      <c r="W104" s="22">
        <v>85</v>
      </c>
      <c r="X104" s="47">
        <f t="shared" si="13"/>
        <v>4.600000000000648E-2</v>
      </c>
      <c r="Y104" s="22"/>
      <c r="Z104" s="22">
        <v>1015.051</v>
      </c>
      <c r="AA104" s="21">
        <v>1015</v>
      </c>
      <c r="AB104" s="21">
        <f t="shared" si="14"/>
        <v>5.1000000000044565E-2</v>
      </c>
      <c r="AC104" s="21"/>
    </row>
    <row r="105" spans="1:29" x14ac:dyDescent="0.25">
      <c r="A105" s="11">
        <v>15100</v>
      </c>
      <c r="B105">
        <v>90</v>
      </c>
      <c r="C105" s="35">
        <f t="shared" si="15"/>
        <v>162</v>
      </c>
      <c r="D105">
        <v>1282</v>
      </c>
      <c r="E105" s="35">
        <f t="shared" si="16"/>
        <v>2129</v>
      </c>
      <c r="F105" s="10"/>
      <c r="G105" s="11">
        <v>15100</v>
      </c>
      <c r="I105" s="35">
        <f t="shared" ref="I105:I108" si="22">(H105+H104)*(G105-G104)/2/27</f>
        <v>0</v>
      </c>
      <c r="L105">
        <v>15100</v>
      </c>
      <c r="M105" s="38">
        <v>0</v>
      </c>
      <c r="N105" s="38">
        <f t="shared" si="17"/>
        <v>0</v>
      </c>
      <c r="O105" s="38"/>
      <c r="P105" s="52">
        <v>15100</v>
      </c>
      <c r="Q105" s="53">
        <v>0</v>
      </c>
      <c r="R105" s="53">
        <f t="shared" si="18"/>
        <v>0</v>
      </c>
      <c r="T105" s="20">
        <v>15100</v>
      </c>
      <c r="U105" s="21"/>
      <c r="V105" s="22">
        <v>89.863</v>
      </c>
      <c r="W105" s="22">
        <v>90</v>
      </c>
      <c r="X105" s="47">
        <f t="shared" si="13"/>
        <v>0.13700000000000045</v>
      </c>
      <c r="Y105" s="22"/>
      <c r="Z105" s="22">
        <v>1280.1469999999999</v>
      </c>
      <c r="AA105" s="21">
        <v>1280</v>
      </c>
      <c r="AB105" s="21">
        <f t="shared" si="14"/>
        <v>0.14699999999993452</v>
      </c>
      <c r="AC105" s="21"/>
    </row>
    <row r="106" spans="1:29" x14ac:dyDescent="0.25">
      <c r="A106" s="11">
        <v>15150</v>
      </c>
      <c r="B106" s="14">
        <v>10</v>
      </c>
      <c r="C106" s="35">
        <f t="shared" si="15"/>
        <v>93</v>
      </c>
      <c r="D106" s="14">
        <v>1886</v>
      </c>
      <c r="E106" s="35">
        <f t="shared" si="16"/>
        <v>2933</v>
      </c>
      <c r="F106" s="10"/>
      <c r="G106" s="11">
        <v>15150</v>
      </c>
      <c r="I106" s="35">
        <f t="shared" si="22"/>
        <v>0</v>
      </c>
      <c r="L106">
        <v>15150</v>
      </c>
      <c r="M106" s="38">
        <v>0</v>
      </c>
      <c r="N106" s="38">
        <f t="shared" si="17"/>
        <v>0</v>
      </c>
      <c r="O106" s="38"/>
      <c r="P106" s="52">
        <v>15150</v>
      </c>
      <c r="Q106" s="53">
        <v>0</v>
      </c>
      <c r="R106" s="53">
        <f t="shared" si="18"/>
        <v>0</v>
      </c>
      <c r="T106" s="20">
        <v>15150</v>
      </c>
      <c r="U106" s="21"/>
      <c r="V106" s="22">
        <v>9.859</v>
      </c>
      <c r="W106" s="22">
        <v>10</v>
      </c>
      <c r="X106" s="47">
        <f t="shared" si="13"/>
        <v>0.14100000000000001</v>
      </c>
      <c r="Y106" s="22"/>
      <c r="Z106" s="22">
        <v>1884.249</v>
      </c>
      <c r="AA106" s="21">
        <v>1884</v>
      </c>
      <c r="AB106" s="21">
        <f t="shared" si="14"/>
        <v>0.24900000000002365</v>
      </c>
      <c r="AC106" s="21"/>
    </row>
    <row r="107" spans="1:29" x14ac:dyDescent="0.25">
      <c r="A107" s="11">
        <v>15200</v>
      </c>
      <c r="B107" s="14">
        <v>45</v>
      </c>
      <c r="C107" s="35">
        <f t="shared" si="15"/>
        <v>51</v>
      </c>
      <c r="D107" s="14">
        <v>962</v>
      </c>
      <c r="E107" s="35">
        <f t="shared" si="16"/>
        <v>2637</v>
      </c>
      <c r="F107" s="10"/>
      <c r="G107" s="11">
        <v>15200</v>
      </c>
      <c r="I107" s="35">
        <f t="shared" si="22"/>
        <v>0</v>
      </c>
      <c r="L107">
        <v>15200</v>
      </c>
      <c r="M107" s="38">
        <v>0</v>
      </c>
      <c r="N107" s="38">
        <f t="shared" si="17"/>
        <v>0</v>
      </c>
      <c r="O107" s="38"/>
      <c r="P107" s="52">
        <v>15200</v>
      </c>
      <c r="Q107" s="53">
        <v>0</v>
      </c>
      <c r="R107" s="53">
        <f t="shared" si="18"/>
        <v>0</v>
      </c>
      <c r="T107" s="20">
        <v>15200</v>
      </c>
      <c r="U107" s="21"/>
      <c r="V107" s="22">
        <v>36.840000000000003</v>
      </c>
      <c r="W107" s="22">
        <v>37</v>
      </c>
      <c r="X107" s="47">
        <f t="shared" si="13"/>
        <v>0.15999999999999659</v>
      </c>
      <c r="Y107" s="22"/>
      <c r="Z107" s="22">
        <v>956.93100000000004</v>
      </c>
      <c r="AA107" s="21">
        <v>957</v>
      </c>
      <c r="AB107" s="21">
        <f t="shared" si="14"/>
        <v>6.8999999999959982E-2</v>
      </c>
      <c r="AC107" s="21"/>
    </row>
    <row r="108" spans="1:29" x14ac:dyDescent="0.25">
      <c r="A108" s="11">
        <v>15250</v>
      </c>
      <c r="B108" s="14">
        <v>303</v>
      </c>
      <c r="C108" s="35">
        <f t="shared" si="15"/>
        <v>322</v>
      </c>
      <c r="D108" s="14">
        <v>413</v>
      </c>
      <c r="E108" s="35">
        <f t="shared" si="16"/>
        <v>1273</v>
      </c>
      <c r="F108" s="10"/>
      <c r="G108" s="11">
        <v>15250</v>
      </c>
      <c r="I108" s="35">
        <f t="shared" si="22"/>
        <v>0</v>
      </c>
      <c r="L108">
        <v>15250</v>
      </c>
      <c r="M108" s="38">
        <v>0</v>
      </c>
      <c r="N108" s="38">
        <f t="shared" si="17"/>
        <v>0</v>
      </c>
      <c r="O108" s="38"/>
      <c r="P108" s="52">
        <v>15250</v>
      </c>
      <c r="Q108" s="53">
        <v>3</v>
      </c>
      <c r="R108" s="53">
        <f t="shared" si="18"/>
        <v>3</v>
      </c>
      <c r="T108" s="20">
        <v>15250</v>
      </c>
      <c r="U108" s="21"/>
      <c r="V108" s="22">
        <v>261.62099999999998</v>
      </c>
      <c r="W108" s="22">
        <v>262</v>
      </c>
      <c r="X108" s="47">
        <f t="shared" si="13"/>
        <v>0.3790000000000191</v>
      </c>
      <c r="Y108" s="22"/>
      <c r="Z108" s="22">
        <v>411.00799999999998</v>
      </c>
      <c r="AA108" s="21">
        <v>411</v>
      </c>
      <c r="AB108" s="21">
        <f t="shared" si="14"/>
        <v>7.9999999999813554E-3</v>
      </c>
      <c r="AC108" s="21"/>
    </row>
    <row r="109" spans="1:29" x14ac:dyDescent="0.25">
      <c r="A109" s="11">
        <v>15300</v>
      </c>
      <c r="B109" s="14">
        <v>432</v>
      </c>
      <c r="C109" s="35">
        <f t="shared" si="15"/>
        <v>681</v>
      </c>
      <c r="D109" s="14">
        <v>257</v>
      </c>
      <c r="E109" s="35">
        <f t="shared" si="16"/>
        <v>620</v>
      </c>
      <c r="F109" s="10"/>
      <c r="G109" s="11">
        <v>15300</v>
      </c>
      <c r="I109" s="35">
        <f>ROUND(((H109+H108)*(G109-G108)/2/27),0)</f>
        <v>0</v>
      </c>
      <c r="L109">
        <v>15300</v>
      </c>
      <c r="M109" s="38">
        <v>0</v>
      </c>
      <c r="N109" s="38">
        <f t="shared" si="17"/>
        <v>0</v>
      </c>
      <c r="O109" s="38"/>
      <c r="P109" s="52">
        <v>15300</v>
      </c>
      <c r="Q109" s="53">
        <v>17</v>
      </c>
      <c r="R109" s="53">
        <f t="shared" si="18"/>
        <v>19</v>
      </c>
      <c r="T109" s="20">
        <v>15300</v>
      </c>
      <c r="U109" s="21"/>
      <c r="V109" s="22">
        <v>355.65100000000001</v>
      </c>
      <c r="W109" s="22">
        <v>356</v>
      </c>
      <c r="X109" s="47">
        <f t="shared" si="13"/>
        <v>0.34899999999998954</v>
      </c>
      <c r="Y109" s="22"/>
      <c r="Z109" s="22">
        <v>255.36799999999999</v>
      </c>
      <c r="AA109" s="21">
        <v>255</v>
      </c>
      <c r="AB109" s="21">
        <f t="shared" si="14"/>
        <v>0.367999999999995</v>
      </c>
      <c r="AC109" s="21"/>
    </row>
    <row r="110" spans="1:29" x14ac:dyDescent="0.25">
      <c r="A110" s="11">
        <v>15350</v>
      </c>
      <c r="B110" s="14">
        <v>323</v>
      </c>
      <c r="C110" s="35">
        <f t="shared" si="15"/>
        <v>699</v>
      </c>
      <c r="D110" s="14">
        <v>164</v>
      </c>
      <c r="E110" s="35">
        <f t="shared" si="16"/>
        <v>390</v>
      </c>
      <c r="F110" s="10"/>
      <c r="G110" s="11">
        <v>15350</v>
      </c>
      <c r="I110" s="35">
        <f t="shared" ref="I110:I123" si="23">ROUND(((H110+H109)*(G110-G109)/2/27),0)</f>
        <v>0</v>
      </c>
      <c r="L110">
        <v>15350</v>
      </c>
      <c r="M110" s="38">
        <v>0</v>
      </c>
      <c r="N110" s="38">
        <f t="shared" si="17"/>
        <v>0</v>
      </c>
      <c r="O110" s="38"/>
      <c r="P110" s="52">
        <v>15350</v>
      </c>
      <c r="Q110" s="53">
        <v>0</v>
      </c>
      <c r="R110" s="53">
        <f t="shared" si="18"/>
        <v>16</v>
      </c>
      <c r="T110" s="20">
        <v>15350</v>
      </c>
      <c r="U110" s="21"/>
      <c r="V110" s="22">
        <v>304.63200000000001</v>
      </c>
      <c r="W110" s="22">
        <v>305</v>
      </c>
      <c r="X110" s="47">
        <f t="shared" si="13"/>
        <v>0.367999999999995</v>
      </c>
      <c r="Y110" s="22"/>
      <c r="Z110" s="22">
        <v>163.31399999999999</v>
      </c>
      <c r="AA110" s="21">
        <v>163</v>
      </c>
      <c r="AB110" s="21">
        <f t="shared" si="14"/>
        <v>0.31399999999999295</v>
      </c>
      <c r="AC110" s="21"/>
    </row>
    <row r="111" spans="1:29" x14ac:dyDescent="0.25">
      <c r="A111" s="11">
        <v>15400</v>
      </c>
      <c r="B111" s="14">
        <v>205</v>
      </c>
      <c r="C111" s="35">
        <f t="shared" si="15"/>
        <v>489</v>
      </c>
      <c r="D111" s="14">
        <v>102</v>
      </c>
      <c r="E111" s="35">
        <f t="shared" si="16"/>
        <v>246</v>
      </c>
      <c r="F111" s="10"/>
      <c r="G111" s="11">
        <v>15400</v>
      </c>
      <c r="I111" s="35">
        <f t="shared" si="23"/>
        <v>0</v>
      </c>
      <c r="L111">
        <v>15400</v>
      </c>
      <c r="M111" s="38">
        <v>0</v>
      </c>
      <c r="N111" s="38">
        <f t="shared" si="17"/>
        <v>0</v>
      </c>
      <c r="O111" s="38"/>
      <c r="P111" s="52">
        <v>15400</v>
      </c>
      <c r="Q111" s="53">
        <v>0</v>
      </c>
      <c r="R111" s="53">
        <f t="shared" si="18"/>
        <v>0</v>
      </c>
      <c r="T111" s="20">
        <v>15400</v>
      </c>
      <c r="U111" s="21"/>
      <c r="V111" s="22">
        <v>206.21600000000001</v>
      </c>
      <c r="W111" s="22">
        <v>206</v>
      </c>
      <c r="X111" s="47">
        <f t="shared" si="13"/>
        <v>0.21600000000000819</v>
      </c>
      <c r="Y111" s="22"/>
      <c r="Z111" s="22">
        <v>100.456</v>
      </c>
      <c r="AA111" s="21">
        <v>100</v>
      </c>
      <c r="AB111" s="21">
        <f t="shared" si="14"/>
        <v>0.45600000000000307</v>
      </c>
      <c r="AC111" s="21"/>
    </row>
    <row r="112" spans="1:29" x14ac:dyDescent="0.25">
      <c r="A112" s="11">
        <v>15450</v>
      </c>
      <c r="B112" s="14">
        <v>205</v>
      </c>
      <c r="C112" s="35">
        <f t="shared" si="15"/>
        <v>380</v>
      </c>
      <c r="D112" s="14">
        <v>88</v>
      </c>
      <c r="E112" s="35">
        <f t="shared" si="16"/>
        <v>176</v>
      </c>
      <c r="F112" s="10"/>
      <c r="G112" s="11">
        <v>15450</v>
      </c>
      <c r="I112" s="35">
        <f t="shared" si="23"/>
        <v>0</v>
      </c>
      <c r="L112">
        <v>15450</v>
      </c>
      <c r="M112" s="38">
        <v>0</v>
      </c>
      <c r="N112" s="38">
        <f t="shared" si="17"/>
        <v>0</v>
      </c>
      <c r="O112" s="38"/>
      <c r="P112" s="52">
        <v>15450</v>
      </c>
      <c r="Q112" s="53">
        <v>0</v>
      </c>
      <c r="R112" s="53">
        <f t="shared" si="18"/>
        <v>0</v>
      </c>
      <c r="T112" s="20">
        <v>15450</v>
      </c>
      <c r="U112" s="21"/>
      <c r="V112" s="22">
        <v>206.09</v>
      </c>
      <c r="W112" s="22">
        <v>206</v>
      </c>
      <c r="X112" s="47">
        <f t="shared" si="13"/>
        <v>9.0000000000003411E-2</v>
      </c>
      <c r="Y112" s="22"/>
      <c r="Z112" s="22">
        <v>87.207999999999998</v>
      </c>
      <c r="AA112" s="21">
        <v>87</v>
      </c>
      <c r="AB112" s="21">
        <f t="shared" si="14"/>
        <v>0.20799999999999841</v>
      </c>
      <c r="AC112" s="21"/>
    </row>
    <row r="113" spans="1:29" x14ac:dyDescent="0.25">
      <c r="A113" s="11">
        <v>15500</v>
      </c>
      <c r="B113" s="14">
        <v>142</v>
      </c>
      <c r="C113" s="35">
        <f t="shared" si="15"/>
        <v>321</v>
      </c>
      <c r="D113" s="14">
        <v>146</v>
      </c>
      <c r="E113" s="35">
        <f t="shared" si="16"/>
        <v>217</v>
      </c>
      <c r="F113" s="10"/>
      <c r="G113" s="11">
        <v>15500</v>
      </c>
      <c r="I113" s="35">
        <f t="shared" si="23"/>
        <v>0</v>
      </c>
      <c r="L113">
        <v>15500</v>
      </c>
      <c r="M113" s="38">
        <v>0</v>
      </c>
      <c r="N113" s="38">
        <f t="shared" si="17"/>
        <v>0</v>
      </c>
      <c r="O113" s="38"/>
      <c r="P113" s="52">
        <v>15500</v>
      </c>
      <c r="Q113" s="53">
        <v>0</v>
      </c>
      <c r="R113" s="53">
        <f t="shared" si="18"/>
        <v>0</v>
      </c>
      <c r="T113" s="20">
        <v>15500</v>
      </c>
      <c r="U113" s="21"/>
      <c r="V113" s="22">
        <v>142.74199999999999</v>
      </c>
      <c r="W113" s="22">
        <v>143</v>
      </c>
      <c r="X113" s="47">
        <f t="shared" si="13"/>
        <v>0.25800000000000978</v>
      </c>
      <c r="Y113" s="22"/>
      <c r="Z113" s="22">
        <v>144.71799999999999</v>
      </c>
      <c r="AA113" s="21">
        <v>145</v>
      </c>
      <c r="AB113" s="21">
        <f t="shared" si="14"/>
        <v>0.28200000000001069</v>
      </c>
      <c r="AC113" s="21"/>
    </row>
    <row r="114" spans="1:29" x14ac:dyDescent="0.25">
      <c r="A114" s="11">
        <v>15550</v>
      </c>
      <c r="B114" s="14">
        <v>60</v>
      </c>
      <c r="C114" s="35">
        <f t="shared" si="15"/>
        <v>187</v>
      </c>
      <c r="D114" s="14">
        <v>236</v>
      </c>
      <c r="E114" s="35">
        <f t="shared" si="16"/>
        <v>354</v>
      </c>
      <c r="F114" s="10"/>
      <c r="G114" s="11">
        <v>15550</v>
      </c>
      <c r="I114" s="35">
        <f t="shared" si="23"/>
        <v>0</v>
      </c>
      <c r="L114">
        <v>15550</v>
      </c>
      <c r="M114" s="38">
        <v>0</v>
      </c>
      <c r="N114" s="38">
        <f t="shared" si="17"/>
        <v>0</v>
      </c>
      <c r="O114" s="38"/>
      <c r="P114" s="52">
        <v>15550</v>
      </c>
      <c r="Q114" s="53">
        <v>0</v>
      </c>
      <c r="R114" s="53">
        <f t="shared" si="18"/>
        <v>0</v>
      </c>
      <c r="T114" s="20">
        <v>15550</v>
      </c>
      <c r="U114" s="21"/>
      <c r="V114" s="22">
        <v>60.771999999999998</v>
      </c>
      <c r="W114" s="22">
        <v>61</v>
      </c>
      <c r="X114" s="47">
        <f t="shared" si="13"/>
        <v>0.22800000000000153</v>
      </c>
      <c r="Y114" s="22"/>
      <c r="Z114" s="22">
        <v>234.35</v>
      </c>
      <c r="AA114" s="21">
        <v>234</v>
      </c>
      <c r="AB114" s="21">
        <f t="shared" si="14"/>
        <v>0.34999999999999432</v>
      </c>
      <c r="AC114" s="21"/>
    </row>
    <row r="115" spans="1:29" x14ac:dyDescent="0.25">
      <c r="A115" s="11">
        <v>15600</v>
      </c>
      <c r="B115" s="14">
        <v>11</v>
      </c>
      <c r="C115" s="35">
        <f t="shared" si="15"/>
        <v>66</v>
      </c>
      <c r="D115" s="14">
        <v>467</v>
      </c>
      <c r="E115" s="35">
        <f t="shared" si="16"/>
        <v>651</v>
      </c>
      <c r="F115" s="10"/>
      <c r="G115" s="11">
        <v>15600</v>
      </c>
      <c r="I115" s="35">
        <f t="shared" si="23"/>
        <v>0</v>
      </c>
      <c r="L115">
        <v>15600</v>
      </c>
      <c r="M115" s="38">
        <v>0</v>
      </c>
      <c r="N115" s="38">
        <f t="shared" si="17"/>
        <v>0</v>
      </c>
      <c r="O115" s="38"/>
      <c r="P115" s="52">
        <v>15600</v>
      </c>
      <c r="Q115" s="53">
        <v>0</v>
      </c>
      <c r="R115" s="53">
        <f t="shared" si="18"/>
        <v>0</v>
      </c>
      <c r="T115" s="20">
        <v>15600</v>
      </c>
      <c r="U115" s="21"/>
      <c r="V115" s="22">
        <v>10.836</v>
      </c>
      <c r="W115" s="22">
        <v>11</v>
      </c>
      <c r="X115" s="47">
        <f t="shared" si="13"/>
        <v>0.1639999999999997</v>
      </c>
      <c r="Y115" s="22"/>
      <c r="Z115" s="22">
        <v>464.68200000000002</v>
      </c>
      <c r="AA115" s="21">
        <v>465</v>
      </c>
      <c r="AB115" s="21">
        <f t="shared" si="14"/>
        <v>0.31799999999998363</v>
      </c>
      <c r="AC115" s="21"/>
    </row>
    <row r="116" spans="1:29" x14ac:dyDescent="0.25">
      <c r="A116" s="11">
        <v>15650</v>
      </c>
      <c r="B116" s="14">
        <v>21</v>
      </c>
      <c r="C116" s="35">
        <f t="shared" si="15"/>
        <v>30</v>
      </c>
      <c r="D116" s="14">
        <v>824</v>
      </c>
      <c r="E116" s="35">
        <f t="shared" si="16"/>
        <v>1195</v>
      </c>
      <c r="F116" s="10"/>
      <c r="G116" s="11">
        <v>15650</v>
      </c>
      <c r="I116" s="35">
        <f t="shared" si="23"/>
        <v>0</v>
      </c>
      <c r="L116">
        <v>15650</v>
      </c>
      <c r="M116" s="38">
        <v>0</v>
      </c>
      <c r="N116" s="38">
        <f t="shared" si="17"/>
        <v>0</v>
      </c>
      <c r="O116" s="38"/>
      <c r="P116" s="52">
        <v>15650</v>
      </c>
      <c r="Q116" s="53">
        <v>0</v>
      </c>
      <c r="R116" s="53">
        <f t="shared" si="18"/>
        <v>0</v>
      </c>
      <c r="T116" s="20">
        <v>15650</v>
      </c>
      <c r="U116" s="21"/>
      <c r="V116" s="22">
        <v>20.831</v>
      </c>
      <c r="W116" s="22">
        <v>21</v>
      </c>
      <c r="X116" s="47">
        <f t="shared" si="13"/>
        <v>0.16900000000000048</v>
      </c>
      <c r="Y116" s="22"/>
      <c r="Z116" s="22">
        <v>821.75599999999997</v>
      </c>
      <c r="AA116" s="21">
        <v>822</v>
      </c>
      <c r="AB116" s="21">
        <f t="shared" si="14"/>
        <v>0.24400000000002819</v>
      </c>
      <c r="AC116" s="21"/>
    </row>
    <row r="117" spans="1:29" x14ac:dyDescent="0.25">
      <c r="A117" s="11">
        <v>15700</v>
      </c>
      <c r="B117" s="14">
        <v>73</v>
      </c>
      <c r="C117" s="35">
        <f t="shared" si="15"/>
        <v>87</v>
      </c>
      <c r="D117" s="14">
        <v>1448</v>
      </c>
      <c r="E117" s="35">
        <f t="shared" si="16"/>
        <v>2104</v>
      </c>
      <c r="F117" s="10"/>
      <c r="G117" s="11">
        <v>15700</v>
      </c>
      <c r="I117" s="35">
        <f t="shared" si="23"/>
        <v>0</v>
      </c>
      <c r="L117">
        <v>15700</v>
      </c>
      <c r="M117" s="38">
        <v>0</v>
      </c>
      <c r="N117" s="38">
        <f t="shared" si="17"/>
        <v>0</v>
      </c>
      <c r="O117" s="38"/>
      <c r="P117" s="52">
        <v>15700</v>
      </c>
      <c r="Q117" s="53">
        <v>0</v>
      </c>
      <c r="R117" s="53">
        <f t="shared" si="18"/>
        <v>0</v>
      </c>
      <c r="T117" s="20">
        <v>15700</v>
      </c>
      <c r="U117" s="21"/>
      <c r="V117" s="22">
        <v>73.135000000000005</v>
      </c>
      <c r="W117" s="22">
        <v>73</v>
      </c>
      <c r="X117" s="47">
        <f t="shared" si="13"/>
        <v>0.13500000000000512</v>
      </c>
      <c r="Y117" s="22"/>
      <c r="Z117" s="22">
        <v>1445.597</v>
      </c>
      <c r="AA117" s="21">
        <v>1446</v>
      </c>
      <c r="AB117" s="21">
        <f t="shared" si="14"/>
        <v>0.40300000000002001</v>
      </c>
      <c r="AC117" s="21"/>
    </row>
    <row r="118" spans="1:29" x14ac:dyDescent="0.25">
      <c r="A118" s="11">
        <v>15750</v>
      </c>
      <c r="B118" s="14">
        <v>81</v>
      </c>
      <c r="C118" s="35">
        <f t="shared" si="15"/>
        <v>143</v>
      </c>
      <c r="D118" s="14">
        <v>2214</v>
      </c>
      <c r="E118" s="35">
        <f t="shared" si="16"/>
        <v>3391</v>
      </c>
      <c r="F118" s="10"/>
      <c r="G118" s="11">
        <v>15750</v>
      </c>
      <c r="I118" s="35">
        <f t="shared" si="23"/>
        <v>0</v>
      </c>
      <c r="L118">
        <v>15750</v>
      </c>
      <c r="M118" s="38">
        <v>0</v>
      </c>
      <c r="N118" s="38">
        <f t="shared" si="17"/>
        <v>0</v>
      </c>
      <c r="O118" s="38"/>
      <c r="P118" s="52">
        <v>15750</v>
      </c>
      <c r="Q118" s="53">
        <v>0</v>
      </c>
      <c r="R118" s="53">
        <f t="shared" si="18"/>
        <v>0</v>
      </c>
      <c r="T118" s="20">
        <v>15750</v>
      </c>
      <c r="U118" s="21"/>
      <c r="V118" s="22">
        <v>80.861000000000004</v>
      </c>
      <c r="W118" s="22">
        <v>81</v>
      </c>
      <c r="X118" s="47">
        <f t="shared" si="13"/>
        <v>0.13899999999999579</v>
      </c>
      <c r="Y118" s="22"/>
      <c r="Z118" s="22">
        <v>2212.1120000000001</v>
      </c>
      <c r="AA118" s="21">
        <v>2212</v>
      </c>
      <c r="AB118" s="21">
        <f t="shared" si="14"/>
        <v>0.11200000000008004</v>
      </c>
      <c r="AC118" s="21"/>
    </row>
    <row r="119" spans="1:29" x14ac:dyDescent="0.25">
      <c r="A119" s="11">
        <v>15800</v>
      </c>
      <c r="B119" s="14">
        <v>52</v>
      </c>
      <c r="C119" s="35">
        <f t="shared" si="15"/>
        <v>123</v>
      </c>
      <c r="D119" s="14">
        <v>2723</v>
      </c>
      <c r="E119" s="35">
        <f t="shared" si="16"/>
        <v>4571</v>
      </c>
      <c r="F119" s="10"/>
      <c r="G119" s="11">
        <v>15800</v>
      </c>
      <c r="I119" s="35">
        <f t="shared" si="23"/>
        <v>0</v>
      </c>
      <c r="L119">
        <v>15800</v>
      </c>
      <c r="M119" s="38">
        <v>0</v>
      </c>
      <c r="N119" s="38">
        <f t="shared" si="17"/>
        <v>0</v>
      </c>
      <c r="O119" s="38"/>
      <c r="P119" s="52">
        <v>15800</v>
      </c>
      <c r="Q119" s="53">
        <v>0</v>
      </c>
      <c r="R119" s="53">
        <f t="shared" si="18"/>
        <v>0</v>
      </c>
      <c r="T119" s="20">
        <v>15800</v>
      </c>
      <c r="U119" s="21"/>
      <c r="V119" s="22">
        <v>52.128999999999998</v>
      </c>
      <c r="W119" s="22">
        <v>52</v>
      </c>
      <c r="X119" s="47">
        <f t="shared" si="13"/>
        <v>0.12899999999999778</v>
      </c>
      <c r="Y119" s="22"/>
      <c r="Z119" s="22">
        <v>2721.3510000000001</v>
      </c>
      <c r="AA119" s="21">
        <v>2721</v>
      </c>
      <c r="AB119" s="21">
        <f t="shared" si="14"/>
        <v>0.35100000000011278</v>
      </c>
      <c r="AC119" s="21"/>
    </row>
    <row r="120" spans="1:29" x14ac:dyDescent="0.25">
      <c r="A120" s="11">
        <v>15850</v>
      </c>
      <c r="B120" s="14">
        <v>87</v>
      </c>
      <c r="C120" s="35">
        <f t="shared" si="15"/>
        <v>129</v>
      </c>
      <c r="D120" s="14">
        <v>2961</v>
      </c>
      <c r="E120" s="35">
        <f t="shared" si="16"/>
        <v>5263</v>
      </c>
      <c r="F120" s="10"/>
      <c r="G120" s="11">
        <v>15850</v>
      </c>
      <c r="I120" s="35">
        <f t="shared" si="23"/>
        <v>0</v>
      </c>
      <c r="L120">
        <v>15850</v>
      </c>
      <c r="M120" s="38">
        <v>0</v>
      </c>
      <c r="N120" s="38">
        <f t="shared" si="17"/>
        <v>0</v>
      </c>
      <c r="O120" s="38"/>
      <c r="P120" s="52">
        <v>15850</v>
      </c>
      <c r="Q120" s="53">
        <v>0</v>
      </c>
      <c r="R120" s="53">
        <f t="shared" si="18"/>
        <v>0</v>
      </c>
      <c r="T120" s="20">
        <v>15850</v>
      </c>
      <c r="U120" s="21"/>
      <c r="V120" s="22">
        <v>87.369</v>
      </c>
      <c r="W120" s="22">
        <v>87</v>
      </c>
      <c r="X120" s="47">
        <f t="shared" si="13"/>
        <v>0.36899999999999977</v>
      </c>
      <c r="Y120" s="22"/>
      <c r="Z120" s="22">
        <v>2959.0050000000001</v>
      </c>
      <c r="AA120" s="21">
        <v>2959</v>
      </c>
      <c r="AB120" s="21">
        <f t="shared" si="14"/>
        <v>5.0000000001091394E-3</v>
      </c>
      <c r="AC120" s="21"/>
    </row>
    <row r="121" spans="1:29" x14ac:dyDescent="0.25">
      <c r="A121" s="11">
        <v>15900</v>
      </c>
      <c r="B121" s="14">
        <v>98</v>
      </c>
      <c r="C121" s="35">
        <f t="shared" si="15"/>
        <v>171</v>
      </c>
      <c r="D121" s="14">
        <v>2879</v>
      </c>
      <c r="E121" s="35">
        <f t="shared" si="16"/>
        <v>5407</v>
      </c>
      <c r="F121" s="10"/>
      <c r="G121" s="11">
        <v>15900</v>
      </c>
      <c r="I121" s="35">
        <f t="shared" si="23"/>
        <v>0</v>
      </c>
      <c r="L121">
        <v>15900</v>
      </c>
      <c r="M121" s="38">
        <v>0</v>
      </c>
      <c r="N121" s="38">
        <f t="shared" si="17"/>
        <v>0</v>
      </c>
      <c r="O121" s="38"/>
      <c r="P121" s="52">
        <v>15900</v>
      </c>
      <c r="Q121" s="53">
        <v>42</v>
      </c>
      <c r="R121" s="53">
        <f t="shared" si="18"/>
        <v>39</v>
      </c>
      <c r="T121" s="20">
        <v>15900</v>
      </c>
      <c r="U121" s="21"/>
      <c r="V121" s="22">
        <v>98</v>
      </c>
      <c r="W121" s="22">
        <v>98</v>
      </c>
      <c r="X121" s="47">
        <f t="shared" si="13"/>
        <v>0</v>
      </c>
      <c r="Y121" s="22"/>
      <c r="Z121" s="22">
        <v>2161</v>
      </c>
      <c r="AA121" s="21">
        <v>2879</v>
      </c>
      <c r="AB121" s="21">
        <f t="shared" si="14"/>
        <v>718</v>
      </c>
      <c r="AC121" s="21"/>
    </row>
    <row r="122" spans="1:29" x14ac:dyDescent="0.25">
      <c r="A122" s="11">
        <v>15950</v>
      </c>
      <c r="B122" s="14">
        <v>83</v>
      </c>
      <c r="C122" s="35">
        <f t="shared" si="15"/>
        <v>168</v>
      </c>
      <c r="D122" s="14">
        <v>2480</v>
      </c>
      <c r="E122" s="35">
        <f t="shared" si="16"/>
        <v>4962</v>
      </c>
      <c r="F122" s="10"/>
      <c r="G122" s="11">
        <v>15950</v>
      </c>
      <c r="I122" s="35">
        <f t="shared" si="23"/>
        <v>0</v>
      </c>
      <c r="L122">
        <v>15950</v>
      </c>
      <c r="M122" s="38">
        <v>0</v>
      </c>
      <c r="N122" s="38">
        <f t="shared" si="17"/>
        <v>0</v>
      </c>
      <c r="O122" s="38"/>
      <c r="P122" s="52">
        <v>15950</v>
      </c>
      <c r="Q122" s="53">
        <v>2</v>
      </c>
      <c r="R122" s="53">
        <f t="shared" si="18"/>
        <v>41</v>
      </c>
      <c r="T122" s="20">
        <v>15950</v>
      </c>
      <c r="U122" s="21"/>
      <c r="V122" s="22">
        <v>82.734999999999999</v>
      </c>
      <c r="W122" s="22">
        <v>83</v>
      </c>
      <c r="X122" s="47">
        <f t="shared" si="13"/>
        <v>0.26500000000000057</v>
      </c>
      <c r="Y122" s="22"/>
      <c r="Z122" s="22">
        <v>2477.9209999999998</v>
      </c>
      <c r="AA122" s="21">
        <v>2478</v>
      </c>
      <c r="AB122" s="21">
        <f t="shared" si="14"/>
        <v>7.9000000000178261E-2</v>
      </c>
      <c r="AC122" s="21"/>
    </row>
    <row r="123" spans="1:29" x14ac:dyDescent="0.25">
      <c r="A123" s="11">
        <v>16000</v>
      </c>
      <c r="B123" s="35">
        <v>91</v>
      </c>
      <c r="C123" s="35">
        <f t="shared" si="15"/>
        <v>161</v>
      </c>
      <c r="D123" s="34">
        <v>2035</v>
      </c>
      <c r="E123" s="35">
        <f t="shared" si="16"/>
        <v>4181</v>
      </c>
      <c r="F123" s="10"/>
      <c r="G123" s="11">
        <v>16000</v>
      </c>
      <c r="I123" s="35">
        <f t="shared" si="23"/>
        <v>0</v>
      </c>
      <c r="L123">
        <v>16000</v>
      </c>
      <c r="M123" s="38">
        <v>0</v>
      </c>
      <c r="N123" s="38">
        <f t="shared" si="17"/>
        <v>0</v>
      </c>
      <c r="O123" s="38"/>
      <c r="P123" s="52">
        <v>16000</v>
      </c>
      <c r="Q123" s="53">
        <v>0</v>
      </c>
      <c r="R123" s="53">
        <f t="shared" si="18"/>
        <v>2</v>
      </c>
      <c r="T123" s="20">
        <v>16000</v>
      </c>
      <c r="U123" s="21"/>
      <c r="V123" s="22">
        <v>91.057000000000002</v>
      </c>
      <c r="W123" s="22">
        <v>91</v>
      </c>
      <c r="X123" s="47">
        <f t="shared" si="13"/>
        <v>5.700000000000216E-2</v>
      </c>
      <c r="Y123" s="22"/>
      <c r="Z123" s="22">
        <v>2032.9770000000001</v>
      </c>
      <c r="AA123" s="21">
        <v>2033</v>
      </c>
      <c r="AB123" s="21">
        <f t="shared" si="14"/>
        <v>2.299999999991087E-2</v>
      </c>
      <c r="AC123" s="21"/>
    </row>
    <row r="124" spans="1:29" x14ac:dyDescent="0.25">
      <c r="A124" s="11">
        <v>16050</v>
      </c>
      <c r="B124">
        <v>108</v>
      </c>
      <c r="C124" s="35">
        <f t="shared" si="15"/>
        <v>184</v>
      </c>
      <c r="D124">
        <v>1576</v>
      </c>
      <c r="E124" s="35">
        <f t="shared" si="16"/>
        <v>3344</v>
      </c>
      <c r="F124" s="10"/>
      <c r="G124" s="11">
        <v>16050</v>
      </c>
      <c r="I124" s="35">
        <f>(H124+H123)*(G124-G123)/2/27</f>
        <v>0</v>
      </c>
      <c r="L124">
        <v>16050</v>
      </c>
      <c r="M124" s="38">
        <v>0</v>
      </c>
      <c r="N124" s="38">
        <f t="shared" si="17"/>
        <v>0</v>
      </c>
      <c r="O124" s="38"/>
      <c r="P124" s="52">
        <v>16050</v>
      </c>
      <c r="Q124" s="53">
        <v>0</v>
      </c>
      <c r="R124" s="53">
        <f t="shared" si="18"/>
        <v>0</v>
      </c>
      <c r="T124" s="20">
        <v>16050</v>
      </c>
      <c r="U124" s="21"/>
      <c r="V124" s="22">
        <v>108.129</v>
      </c>
      <c r="W124" s="22">
        <v>108</v>
      </c>
      <c r="X124" s="47">
        <f t="shared" si="13"/>
        <v>0.12900000000000489</v>
      </c>
      <c r="Y124" s="22"/>
      <c r="Z124" s="22">
        <v>1239</v>
      </c>
      <c r="AA124" s="21">
        <v>1576</v>
      </c>
      <c r="AB124" s="21">
        <f t="shared" si="14"/>
        <v>337</v>
      </c>
      <c r="AC124" s="21"/>
    </row>
    <row r="125" spans="1:29" x14ac:dyDescent="0.25">
      <c r="A125" s="11">
        <v>16100</v>
      </c>
      <c r="B125">
        <v>100</v>
      </c>
      <c r="C125" s="35">
        <f t="shared" si="15"/>
        <v>193</v>
      </c>
      <c r="D125">
        <v>1188</v>
      </c>
      <c r="E125" s="35">
        <f t="shared" si="16"/>
        <v>2559</v>
      </c>
      <c r="F125" s="10"/>
      <c r="G125" s="11">
        <v>16100</v>
      </c>
      <c r="I125" s="35">
        <f t="shared" ref="I125:I128" si="24">(H125+H124)*(G125-G124)/2/27</f>
        <v>0</v>
      </c>
      <c r="L125">
        <v>16100</v>
      </c>
      <c r="M125" s="38">
        <v>0</v>
      </c>
      <c r="N125" s="38">
        <f t="shared" si="17"/>
        <v>0</v>
      </c>
      <c r="O125" s="38"/>
      <c r="P125" s="52">
        <v>16100</v>
      </c>
      <c r="Q125" s="53">
        <v>0</v>
      </c>
      <c r="R125" s="53">
        <f t="shared" si="18"/>
        <v>0</v>
      </c>
      <c r="T125" s="20">
        <v>16100</v>
      </c>
      <c r="U125" s="21"/>
      <c r="V125" s="22">
        <v>100.05500000000001</v>
      </c>
      <c r="W125" s="22">
        <v>100</v>
      </c>
      <c r="X125" s="47">
        <f t="shared" si="13"/>
        <v>5.5000000000006821E-2</v>
      </c>
      <c r="Y125" s="22"/>
      <c r="Z125" s="22">
        <v>1185.566</v>
      </c>
      <c r="AA125" s="21">
        <v>1186</v>
      </c>
      <c r="AB125" s="21">
        <f t="shared" si="14"/>
        <v>0.43399999999996908</v>
      </c>
      <c r="AC125" s="21"/>
    </row>
    <row r="126" spans="1:29" x14ac:dyDescent="0.25">
      <c r="A126" s="11">
        <v>16150</v>
      </c>
      <c r="B126" s="14">
        <v>115</v>
      </c>
      <c r="C126" s="35">
        <f t="shared" si="15"/>
        <v>199</v>
      </c>
      <c r="D126" s="14">
        <v>885</v>
      </c>
      <c r="E126" s="35">
        <f t="shared" si="16"/>
        <v>1919</v>
      </c>
      <c r="F126" s="10"/>
      <c r="G126" s="11">
        <v>16150</v>
      </c>
      <c r="I126" s="35">
        <f t="shared" si="24"/>
        <v>0</v>
      </c>
      <c r="L126">
        <v>16150</v>
      </c>
      <c r="M126" s="38">
        <v>0</v>
      </c>
      <c r="N126" s="38">
        <f t="shared" si="17"/>
        <v>0</v>
      </c>
      <c r="O126" s="38"/>
      <c r="P126" s="52">
        <v>16150</v>
      </c>
      <c r="Q126" s="53">
        <v>0</v>
      </c>
      <c r="R126" s="53">
        <f t="shared" si="18"/>
        <v>0</v>
      </c>
      <c r="T126" s="20">
        <v>16150</v>
      </c>
      <c r="U126" s="21"/>
      <c r="V126" s="22">
        <v>115.313</v>
      </c>
      <c r="W126" s="22">
        <v>115</v>
      </c>
      <c r="X126" s="47">
        <f t="shared" si="13"/>
        <v>0.31300000000000239</v>
      </c>
      <c r="Y126" s="22"/>
      <c r="Z126" s="22">
        <v>883.13199999999995</v>
      </c>
      <c r="AA126" s="21">
        <v>883</v>
      </c>
      <c r="AB126" s="21">
        <f t="shared" si="14"/>
        <v>0.13199999999994816</v>
      </c>
      <c r="AC126" s="21"/>
    </row>
    <row r="127" spans="1:29" x14ac:dyDescent="0.25">
      <c r="A127" s="11">
        <v>16200</v>
      </c>
      <c r="B127" s="14">
        <v>118</v>
      </c>
      <c r="C127" s="35">
        <f t="shared" si="15"/>
        <v>216</v>
      </c>
      <c r="D127" s="14">
        <v>696</v>
      </c>
      <c r="E127" s="35">
        <f t="shared" si="16"/>
        <v>1464</v>
      </c>
      <c r="F127" s="10"/>
      <c r="G127" s="11">
        <v>16200</v>
      </c>
      <c r="I127" s="35">
        <f t="shared" si="24"/>
        <v>0</v>
      </c>
      <c r="L127">
        <v>16200</v>
      </c>
      <c r="M127" s="38">
        <v>0</v>
      </c>
      <c r="N127" s="38">
        <f t="shared" si="17"/>
        <v>0</v>
      </c>
      <c r="O127" s="38"/>
      <c r="P127" s="52">
        <v>16200</v>
      </c>
      <c r="Q127" s="53">
        <v>0</v>
      </c>
      <c r="R127" s="53">
        <f t="shared" si="18"/>
        <v>0</v>
      </c>
      <c r="T127" s="20">
        <v>16200</v>
      </c>
      <c r="U127" s="21"/>
      <c r="V127" s="22">
        <v>117.617</v>
      </c>
      <c r="W127" s="22">
        <v>118</v>
      </c>
      <c r="X127" s="47">
        <f t="shared" si="13"/>
        <v>0.38299999999999557</v>
      </c>
      <c r="Y127" s="22"/>
      <c r="Z127" s="22">
        <v>693.51900000000001</v>
      </c>
      <c r="AA127" s="21">
        <v>694</v>
      </c>
      <c r="AB127" s="21">
        <f t="shared" si="14"/>
        <v>0.48099999999999454</v>
      </c>
      <c r="AC127" s="21"/>
    </row>
    <row r="128" spans="1:29" x14ac:dyDescent="0.25">
      <c r="A128" s="11">
        <v>16250</v>
      </c>
      <c r="B128" s="14">
        <v>149</v>
      </c>
      <c r="C128" s="35">
        <f t="shared" si="15"/>
        <v>247</v>
      </c>
      <c r="D128" s="14">
        <v>636</v>
      </c>
      <c r="E128" s="35">
        <f t="shared" si="16"/>
        <v>1233</v>
      </c>
      <c r="F128" s="10"/>
      <c r="G128" s="11">
        <v>16250</v>
      </c>
      <c r="I128" s="35">
        <f t="shared" si="24"/>
        <v>0</v>
      </c>
      <c r="L128">
        <v>16250</v>
      </c>
      <c r="M128" s="38">
        <v>0</v>
      </c>
      <c r="N128" s="38">
        <f t="shared" si="17"/>
        <v>0</v>
      </c>
      <c r="O128" s="38"/>
      <c r="P128" s="52">
        <v>16250</v>
      </c>
      <c r="Q128" s="53">
        <v>0</v>
      </c>
      <c r="R128" s="53">
        <f t="shared" si="18"/>
        <v>0</v>
      </c>
      <c r="T128" s="20">
        <v>16250</v>
      </c>
      <c r="U128" s="21"/>
      <c r="V128" s="22">
        <v>148.54400000000001</v>
      </c>
      <c r="W128" s="22">
        <v>149</v>
      </c>
      <c r="X128" s="47">
        <f t="shared" si="13"/>
        <v>0.45599999999998886</v>
      </c>
      <c r="Y128" s="22"/>
      <c r="Z128" s="22">
        <v>633.82799999999997</v>
      </c>
      <c r="AA128" s="21">
        <v>634</v>
      </c>
      <c r="AB128" s="21">
        <f t="shared" si="14"/>
        <v>0.17200000000002547</v>
      </c>
      <c r="AC128" s="21"/>
    </row>
    <row r="129" spans="1:29" x14ac:dyDescent="0.25">
      <c r="A129" s="11">
        <v>16300</v>
      </c>
      <c r="B129" s="14">
        <v>139</v>
      </c>
      <c r="C129" s="35">
        <f t="shared" si="15"/>
        <v>267</v>
      </c>
      <c r="D129" s="14">
        <v>698</v>
      </c>
      <c r="E129" s="35">
        <f t="shared" si="16"/>
        <v>1235</v>
      </c>
      <c r="F129" s="10"/>
      <c r="G129" s="11">
        <v>16300</v>
      </c>
      <c r="I129" s="35">
        <f>ROUND(((H129+H128)*(G129-G128)/2/27),0)</f>
        <v>0</v>
      </c>
      <c r="L129">
        <v>16300</v>
      </c>
      <c r="M129" s="38">
        <v>0</v>
      </c>
      <c r="N129" s="38">
        <f t="shared" si="17"/>
        <v>0</v>
      </c>
      <c r="O129" s="38"/>
      <c r="P129" s="52">
        <v>16300</v>
      </c>
      <c r="Q129" s="53">
        <v>0</v>
      </c>
      <c r="R129" s="53">
        <f t="shared" si="18"/>
        <v>0</v>
      </c>
      <c r="T129" s="20">
        <v>16300</v>
      </c>
      <c r="U129" s="21"/>
      <c r="V129" s="22">
        <v>139.43799999999999</v>
      </c>
      <c r="W129" s="22">
        <v>139</v>
      </c>
      <c r="X129" s="47">
        <f t="shared" si="13"/>
        <v>0.43799999999998818</v>
      </c>
      <c r="Y129" s="22"/>
      <c r="Z129" s="22">
        <v>695.79700000000003</v>
      </c>
      <c r="AA129" s="21">
        <v>696</v>
      </c>
      <c r="AB129" s="21">
        <f t="shared" si="14"/>
        <v>0.20299999999997453</v>
      </c>
      <c r="AC129" s="21"/>
    </row>
    <row r="130" spans="1:29" x14ac:dyDescent="0.25">
      <c r="A130" s="11">
        <v>16350</v>
      </c>
      <c r="B130" s="14">
        <v>82</v>
      </c>
      <c r="C130" s="35">
        <f t="shared" si="15"/>
        <v>205</v>
      </c>
      <c r="D130" s="14">
        <v>734</v>
      </c>
      <c r="E130" s="35">
        <f t="shared" si="16"/>
        <v>1326</v>
      </c>
      <c r="F130" s="10"/>
      <c r="G130" s="11">
        <v>16350</v>
      </c>
      <c r="I130" s="35">
        <f t="shared" ref="I130:I143" si="25">ROUND(((H130+H129)*(G130-G129)/2/27),0)</f>
        <v>0</v>
      </c>
      <c r="L130">
        <v>16350</v>
      </c>
      <c r="M130" s="38">
        <v>0</v>
      </c>
      <c r="N130" s="38">
        <f t="shared" si="17"/>
        <v>0</v>
      </c>
      <c r="O130" s="38"/>
      <c r="P130" s="52">
        <v>16350</v>
      </c>
      <c r="Q130" s="53">
        <v>0</v>
      </c>
      <c r="R130" s="53">
        <f t="shared" si="18"/>
        <v>0</v>
      </c>
      <c r="T130" s="20">
        <v>16350</v>
      </c>
      <c r="U130" s="21"/>
      <c r="V130" s="22">
        <v>81.8</v>
      </c>
      <c r="W130" s="22">
        <v>82</v>
      </c>
      <c r="X130" s="47">
        <f t="shared" si="13"/>
        <v>0.20000000000000284</v>
      </c>
      <c r="Y130" s="22"/>
      <c r="Z130" s="22">
        <v>731.56899999999996</v>
      </c>
      <c r="AA130" s="21">
        <v>732</v>
      </c>
      <c r="AB130" s="21">
        <f t="shared" si="14"/>
        <v>0.43100000000004002</v>
      </c>
      <c r="AC130" s="21"/>
    </row>
    <row r="131" spans="1:29" x14ac:dyDescent="0.25">
      <c r="A131" s="11">
        <v>16400</v>
      </c>
      <c r="B131" s="14">
        <v>47</v>
      </c>
      <c r="C131" s="35">
        <f t="shared" si="15"/>
        <v>119</v>
      </c>
      <c r="D131" s="14">
        <v>765</v>
      </c>
      <c r="E131" s="35">
        <f t="shared" si="16"/>
        <v>1388</v>
      </c>
      <c r="F131" s="10"/>
      <c r="G131" s="11">
        <v>16400</v>
      </c>
      <c r="I131" s="35">
        <f t="shared" si="25"/>
        <v>0</v>
      </c>
      <c r="L131">
        <v>16400</v>
      </c>
      <c r="M131" s="38">
        <v>0</v>
      </c>
      <c r="N131" s="38">
        <f t="shared" si="17"/>
        <v>0</v>
      </c>
      <c r="O131" s="38"/>
      <c r="P131" s="52">
        <v>16400</v>
      </c>
      <c r="Q131" s="53">
        <v>0</v>
      </c>
      <c r="R131" s="53">
        <f t="shared" si="18"/>
        <v>0</v>
      </c>
      <c r="T131" s="20">
        <v>16400</v>
      </c>
      <c r="U131" s="21"/>
      <c r="V131" s="22">
        <v>47.460999999999999</v>
      </c>
      <c r="W131" s="22">
        <v>47</v>
      </c>
      <c r="X131" s="47">
        <f t="shared" si="13"/>
        <v>0.46099999999999852</v>
      </c>
      <c r="Y131" s="22"/>
      <c r="Z131" s="22">
        <v>762.60299999999995</v>
      </c>
      <c r="AA131" s="21">
        <v>763</v>
      </c>
      <c r="AB131" s="21">
        <f t="shared" si="14"/>
        <v>0.3970000000000482</v>
      </c>
      <c r="AC131" s="21"/>
    </row>
    <row r="132" spans="1:29" x14ac:dyDescent="0.25">
      <c r="A132" s="11">
        <v>16450</v>
      </c>
      <c r="B132" s="14">
        <v>31</v>
      </c>
      <c r="C132" s="35">
        <f t="shared" si="15"/>
        <v>72</v>
      </c>
      <c r="D132" s="14">
        <v>732</v>
      </c>
      <c r="E132" s="35">
        <f t="shared" si="16"/>
        <v>1386</v>
      </c>
      <c r="F132" s="10"/>
      <c r="G132" s="11">
        <v>16450</v>
      </c>
      <c r="I132" s="35">
        <f t="shared" si="25"/>
        <v>0</v>
      </c>
      <c r="L132">
        <v>16450</v>
      </c>
      <c r="M132" s="38">
        <v>0</v>
      </c>
      <c r="N132" s="38">
        <f t="shared" si="17"/>
        <v>0</v>
      </c>
      <c r="O132" s="38"/>
      <c r="P132" s="52">
        <v>16450</v>
      </c>
      <c r="Q132" s="53">
        <v>0</v>
      </c>
      <c r="R132" s="53">
        <f t="shared" si="18"/>
        <v>0</v>
      </c>
      <c r="T132" s="20">
        <v>16450</v>
      </c>
      <c r="U132" s="21"/>
      <c r="V132" s="22">
        <v>30.654</v>
      </c>
      <c r="W132" s="22">
        <v>31</v>
      </c>
      <c r="X132" s="47">
        <f t="shared" ref="X132:X184" si="26">ABS(V132-W132)</f>
        <v>0.34600000000000009</v>
      </c>
      <c r="Y132" s="22"/>
      <c r="Z132" s="22">
        <v>729.92600000000004</v>
      </c>
      <c r="AA132" s="21">
        <v>730</v>
      </c>
      <c r="AB132" s="21">
        <f t="shared" ref="AB132:AB184" si="27">ABS(Z132-AA132)</f>
        <v>7.3999999999955435E-2</v>
      </c>
      <c r="AC132" s="21"/>
    </row>
    <row r="133" spans="1:29" x14ac:dyDescent="0.25">
      <c r="A133" s="11">
        <v>16500</v>
      </c>
      <c r="B133" s="14">
        <v>7</v>
      </c>
      <c r="C133" s="35">
        <f t="shared" ref="C133:C184" si="28">ROUND(((B132+B133)*(A133-A132)/2/27),0)</f>
        <v>35</v>
      </c>
      <c r="D133" s="14">
        <v>341</v>
      </c>
      <c r="E133" s="35">
        <f t="shared" ref="E133:E184" si="29">ROUND(((D132+D133)*(A133-A132)/2/27),0)</f>
        <v>994</v>
      </c>
      <c r="F133" s="10"/>
      <c r="G133" s="11">
        <v>16500</v>
      </c>
      <c r="I133" s="35">
        <f t="shared" si="25"/>
        <v>0</v>
      </c>
      <c r="L133">
        <v>16500</v>
      </c>
      <c r="M133" s="38">
        <v>0</v>
      </c>
      <c r="N133" s="38">
        <f t="shared" ref="N133:N184" si="30">ROUND(((M133+M132)*(L133-L132)/2/27),0)</f>
        <v>0</v>
      </c>
      <c r="O133" s="38"/>
      <c r="P133" s="52">
        <v>16500</v>
      </c>
      <c r="Q133" s="53">
        <v>0</v>
      </c>
      <c r="R133" s="53">
        <f t="shared" ref="R133:R184" si="31">ROUND(((Q133+Q132)*(P133-P132)/2/27),0)</f>
        <v>0</v>
      </c>
      <c r="T133" s="20">
        <v>16500</v>
      </c>
      <c r="U133" s="21"/>
      <c r="V133" s="22">
        <v>6.556</v>
      </c>
      <c r="W133" s="22">
        <v>7</v>
      </c>
      <c r="X133" s="47">
        <f t="shared" si="26"/>
        <v>0.44399999999999995</v>
      </c>
      <c r="Y133" s="22"/>
      <c r="Z133" s="22">
        <v>687</v>
      </c>
      <c r="AA133" s="21">
        <v>341</v>
      </c>
      <c r="AB133" s="21">
        <f t="shared" si="27"/>
        <v>346</v>
      </c>
      <c r="AC133" s="21"/>
    </row>
    <row r="134" spans="1:29" x14ac:dyDescent="0.25">
      <c r="A134" s="11">
        <v>16550</v>
      </c>
      <c r="B134" s="14">
        <v>4</v>
      </c>
      <c r="C134" s="35">
        <f t="shared" si="28"/>
        <v>10</v>
      </c>
      <c r="D134" s="14">
        <v>206</v>
      </c>
      <c r="E134" s="35">
        <f t="shared" si="29"/>
        <v>506</v>
      </c>
      <c r="F134" s="10"/>
      <c r="G134" s="11">
        <v>16550</v>
      </c>
      <c r="I134" s="35">
        <f t="shared" si="25"/>
        <v>0</v>
      </c>
      <c r="L134">
        <v>16550</v>
      </c>
      <c r="M134" s="38">
        <v>0</v>
      </c>
      <c r="N134" s="38">
        <f t="shared" si="30"/>
        <v>0</v>
      </c>
      <c r="O134" s="38"/>
      <c r="P134" s="52">
        <v>16550</v>
      </c>
      <c r="Q134" s="53">
        <v>0</v>
      </c>
      <c r="R134" s="53">
        <f t="shared" si="31"/>
        <v>0</v>
      </c>
      <c r="T134" s="20">
        <v>16550</v>
      </c>
      <c r="U134" s="21"/>
      <c r="V134" s="22">
        <v>4.125</v>
      </c>
      <c r="W134" s="22">
        <v>4</v>
      </c>
      <c r="X134" s="47">
        <f t="shared" si="26"/>
        <v>0.125</v>
      </c>
      <c r="Y134" s="22"/>
      <c r="Z134" s="22">
        <v>388</v>
      </c>
      <c r="AA134" s="21">
        <v>206</v>
      </c>
      <c r="AB134" s="21">
        <f t="shared" si="27"/>
        <v>182</v>
      </c>
      <c r="AC134" s="21"/>
    </row>
    <row r="135" spans="1:29" x14ac:dyDescent="0.25">
      <c r="A135" s="11">
        <v>16600</v>
      </c>
      <c r="B135" s="14">
        <v>311</v>
      </c>
      <c r="C135" s="35">
        <f t="shared" si="28"/>
        <v>292</v>
      </c>
      <c r="D135" s="14">
        <v>185</v>
      </c>
      <c r="E135" s="35">
        <f t="shared" si="29"/>
        <v>362</v>
      </c>
      <c r="F135" s="10"/>
      <c r="G135" s="11">
        <v>16600</v>
      </c>
      <c r="I135" s="35">
        <f t="shared" si="25"/>
        <v>0</v>
      </c>
      <c r="L135">
        <v>16600</v>
      </c>
      <c r="M135" s="38">
        <v>0</v>
      </c>
      <c r="N135" s="38">
        <f t="shared" si="30"/>
        <v>0</v>
      </c>
      <c r="O135" s="38"/>
      <c r="P135" s="52">
        <v>16600</v>
      </c>
      <c r="Q135" s="53">
        <v>0</v>
      </c>
      <c r="R135" s="53">
        <f t="shared" si="31"/>
        <v>0</v>
      </c>
      <c r="T135" s="20">
        <v>16600</v>
      </c>
      <c r="U135" s="21"/>
      <c r="V135" s="22">
        <v>5.556</v>
      </c>
      <c r="W135" s="22">
        <v>310.74160000000001</v>
      </c>
      <c r="X135" s="47">
        <f t="shared" si="26"/>
        <v>305.18560000000002</v>
      </c>
      <c r="Y135" s="22"/>
      <c r="Z135" s="22">
        <v>174.76499999999999</v>
      </c>
      <c r="AA135" s="21">
        <v>185.18960000000001</v>
      </c>
      <c r="AB135" s="21">
        <f t="shared" si="27"/>
        <v>10.424600000000027</v>
      </c>
      <c r="AC135" s="21"/>
    </row>
    <row r="136" spans="1:29" x14ac:dyDescent="0.25">
      <c r="A136" s="11">
        <v>16650</v>
      </c>
      <c r="B136" s="14">
        <v>365</v>
      </c>
      <c r="C136" s="35">
        <f t="shared" si="28"/>
        <v>626</v>
      </c>
      <c r="D136" s="14">
        <v>55</v>
      </c>
      <c r="E136" s="35">
        <f t="shared" si="29"/>
        <v>222</v>
      </c>
      <c r="F136" s="10"/>
      <c r="G136" s="11">
        <v>16650</v>
      </c>
      <c r="I136" s="35">
        <f t="shared" si="25"/>
        <v>0</v>
      </c>
      <c r="L136">
        <v>16650</v>
      </c>
      <c r="M136" s="38">
        <v>0</v>
      </c>
      <c r="N136" s="38">
        <f t="shared" si="30"/>
        <v>0</v>
      </c>
      <c r="O136" s="38"/>
      <c r="P136" s="52">
        <v>16650</v>
      </c>
      <c r="Q136" s="53">
        <v>3</v>
      </c>
      <c r="R136" s="53">
        <f t="shared" si="31"/>
        <v>3</v>
      </c>
      <c r="T136" s="20">
        <v>16650</v>
      </c>
      <c r="U136" s="21"/>
      <c r="V136" s="22">
        <v>419</v>
      </c>
      <c r="W136" s="22">
        <v>365</v>
      </c>
      <c r="X136" s="47">
        <f t="shared" si="26"/>
        <v>54</v>
      </c>
      <c r="Y136" s="22"/>
      <c r="Z136" s="22">
        <v>54.738</v>
      </c>
      <c r="AA136" s="21">
        <v>55</v>
      </c>
      <c r="AB136" s="21">
        <f t="shared" si="27"/>
        <v>0.26200000000000045</v>
      </c>
      <c r="AC136" s="21"/>
    </row>
    <row r="137" spans="1:29" x14ac:dyDescent="0.25">
      <c r="A137" s="11">
        <v>16700</v>
      </c>
      <c r="B137" s="14">
        <v>774</v>
      </c>
      <c r="C137" s="35">
        <f t="shared" si="28"/>
        <v>1055</v>
      </c>
      <c r="D137" s="14">
        <v>1</v>
      </c>
      <c r="E137" s="35">
        <f t="shared" si="29"/>
        <v>52</v>
      </c>
      <c r="F137" s="10"/>
      <c r="G137" s="11">
        <v>16700</v>
      </c>
      <c r="I137" s="35">
        <f t="shared" si="25"/>
        <v>0</v>
      </c>
      <c r="L137">
        <v>16700</v>
      </c>
      <c r="M137" s="38">
        <v>0</v>
      </c>
      <c r="N137" s="38">
        <f t="shared" si="30"/>
        <v>0</v>
      </c>
      <c r="O137" s="38"/>
      <c r="P137" s="52">
        <v>16700</v>
      </c>
      <c r="Q137" s="53">
        <v>68</v>
      </c>
      <c r="R137" s="53">
        <f t="shared" si="31"/>
        <v>66</v>
      </c>
      <c r="T137" s="20">
        <v>16700</v>
      </c>
      <c r="U137" s="21"/>
      <c r="V137" s="22">
        <v>776.13300000000004</v>
      </c>
      <c r="W137" s="22">
        <v>776</v>
      </c>
      <c r="X137" s="47">
        <f t="shared" si="26"/>
        <v>0.1330000000000382</v>
      </c>
      <c r="Y137" s="22"/>
      <c r="Z137" s="22">
        <v>1.294</v>
      </c>
      <c r="AA137" s="21">
        <v>1</v>
      </c>
      <c r="AB137" s="21">
        <f t="shared" si="27"/>
        <v>0.29400000000000004</v>
      </c>
      <c r="AC137" s="21"/>
    </row>
    <row r="138" spans="1:29" x14ac:dyDescent="0.25">
      <c r="A138" s="11">
        <v>16750</v>
      </c>
      <c r="B138" s="14">
        <v>1174</v>
      </c>
      <c r="C138" s="35">
        <f t="shared" si="28"/>
        <v>1804</v>
      </c>
      <c r="D138" s="14">
        <v>13</v>
      </c>
      <c r="E138" s="35">
        <f t="shared" si="29"/>
        <v>13</v>
      </c>
      <c r="F138" s="10"/>
      <c r="G138" s="11">
        <v>16750</v>
      </c>
      <c r="I138" s="35">
        <f t="shared" si="25"/>
        <v>0</v>
      </c>
      <c r="L138">
        <v>16750</v>
      </c>
      <c r="M138" s="38">
        <v>0</v>
      </c>
      <c r="N138" s="38">
        <f t="shared" si="30"/>
        <v>0</v>
      </c>
      <c r="O138" s="38"/>
      <c r="P138" s="52">
        <v>16750</v>
      </c>
      <c r="Q138" s="53">
        <v>203</v>
      </c>
      <c r="R138" s="53">
        <f t="shared" si="31"/>
        <v>251</v>
      </c>
      <c r="T138" s="20">
        <v>16750</v>
      </c>
      <c r="U138" s="21"/>
      <c r="V138" s="22">
        <v>1175.855</v>
      </c>
      <c r="W138" s="22">
        <v>1176</v>
      </c>
      <c r="X138" s="47">
        <f t="shared" si="26"/>
        <v>0.14499999999998181</v>
      </c>
      <c r="Y138" s="22"/>
      <c r="Z138" s="22">
        <v>12.808999999999999</v>
      </c>
      <c r="AA138" s="21">
        <v>13</v>
      </c>
      <c r="AB138" s="21">
        <f t="shared" si="27"/>
        <v>0.19100000000000072</v>
      </c>
      <c r="AC138" s="21"/>
    </row>
    <row r="139" spans="1:29" x14ac:dyDescent="0.25">
      <c r="A139" s="11">
        <v>16800</v>
      </c>
      <c r="B139" s="14">
        <v>1374</v>
      </c>
      <c r="C139" s="35">
        <f t="shared" si="28"/>
        <v>2359</v>
      </c>
      <c r="D139" s="14">
        <v>0</v>
      </c>
      <c r="E139" s="35">
        <f t="shared" si="29"/>
        <v>12</v>
      </c>
      <c r="F139" s="10"/>
      <c r="G139" s="11">
        <v>16800</v>
      </c>
      <c r="I139" s="35">
        <f t="shared" si="25"/>
        <v>0</v>
      </c>
      <c r="L139">
        <v>16800</v>
      </c>
      <c r="M139" s="38">
        <v>34</v>
      </c>
      <c r="N139" s="38">
        <f t="shared" si="30"/>
        <v>31</v>
      </c>
      <c r="O139" s="38"/>
      <c r="P139" s="52">
        <v>16800</v>
      </c>
      <c r="Q139" s="53">
        <v>231</v>
      </c>
      <c r="R139" s="53">
        <f t="shared" si="31"/>
        <v>402</v>
      </c>
      <c r="T139" s="20">
        <v>16800</v>
      </c>
      <c r="U139" s="21"/>
      <c r="V139" s="22">
        <v>1375.6479999999999</v>
      </c>
      <c r="W139" s="22">
        <v>1376</v>
      </c>
      <c r="X139" s="47">
        <f t="shared" si="26"/>
        <v>0.35200000000008913</v>
      </c>
      <c r="Y139" s="22"/>
      <c r="Z139" s="22">
        <v>0</v>
      </c>
      <c r="AA139" s="21">
        <v>0</v>
      </c>
      <c r="AB139" s="21">
        <f t="shared" si="27"/>
        <v>0</v>
      </c>
      <c r="AC139" s="21"/>
    </row>
    <row r="140" spans="1:29" x14ac:dyDescent="0.25">
      <c r="A140" s="11">
        <v>16850</v>
      </c>
      <c r="B140" s="14">
        <v>1717</v>
      </c>
      <c r="C140" s="35">
        <f t="shared" si="28"/>
        <v>2862</v>
      </c>
      <c r="D140" s="14">
        <v>0</v>
      </c>
      <c r="E140" s="35">
        <f t="shared" si="29"/>
        <v>0</v>
      </c>
      <c r="F140" s="10"/>
      <c r="G140" s="11">
        <v>16850</v>
      </c>
      <c r="I140" s="35">
        <f t="shared" si="25"/>
        <v>0</v>
      </c>
      <c r="L140">
        <v>16850</v>
      </c>
      <c r="M140" s="38">
        <v>55</v>
      </c>
      <c r="N140" s="38">
        <f t="shared" si="30"/>
        <v>82</v>
      </c>
      <c r="O140" s="38"/>
      <c r="P140" s="52">
        <v>16850</v>
      </c>
      <c r="Q140" s="53">
        <v>414</v>
      </c>
      <c r="R140" s="53">
        <f t="shared" si="31"/>
        <v>597</v>
      </c>
      <c r="T140" s="20">
        <v>16850</v>
      </c>
      <c r="U140" s="21"/>
      <c r="V140" s="22">
        <v>1719.0740000000001</v>
      </c>
      <c r="W140" s="22">
        <v>1719</v>
      </c>
      <c r="X140" s="47">
        <f t="shared" si="26"/>
        <v>7.4000000000069122E-2</v>
      </c>
      <c r="Y140" s="22"/>
      <c r="Z140" s="22">
        <v>0</v>
      </c>
      <c r="AA140" s="21">
        <v>0</v>
      </c>
      <c r="AB140" s="21">
        <f t="shared" si="27"/>
        <v>0</v>
      </c>
      <c r="AC140" s="21"/>
    </row>
    <row r="141" spans="1:29" x14ac:dyDescent="0.25">
      <c r="A141" s="11">
        <v>16900</v>
      </c>
      <c r="B141" s="14">
        <v>1347</v>
      </c>
      <c r="C141" s="35">
        <f t="shared" si="28"/>
        <v>2837</v>
      </c>
      <c r="D141" s="14">
        <v>0</v>
      </c>
      <c r="E141" s="35">
        <f t="shared" si="29"/>
        <v>0</v>
      </c>
      <c r="F141" s="10"/>
      <c r="G141" s="11">
        <v>16900</v>
      </c>
      <c r="I141" s="35">
        <f t="shared" si="25"/>
        <v>0</v>
      </c>
      <c r="L141">
        <v>16900</v>
      </c>
      <c r="M141" s="38">
        <v>79</v>
      </c>
      <c r="N141" s="38">
        <f t="shared" si="30"/>
        <v>124</v>
      </c>
      <c r="O141" s="38"/>
      <c r="P141" s="52">
        <v>16900</v>
      </c>
      <c r="Q141" s="53">
        <v>546</v>
      </c>
      <c r="R141" s="53">
        <f t="shared" si="31"/>
        <v>889</v>
      </c>
      <c r="T141" s="20">
        <v>16900</v>
      </c>
      <c r="U141" s="21"/>
      <c r="V141" s="22">
        <v>1347.2809999999999</v>
      </c>
      <c r="W141" s="22">
        <v>1347</v>
      </c>
      <c r="X141" s="47">
        <f t="shared" si="26"/>
        <v>0.28099999999994907</v>
      </c>
      <c r="Y141" s="22"/>
      <c r="Z141" s="22">
        <v>0</v>
      </c>
      <c r="AA141" s="21">
        <v>0</v>
      </c>
      <c r="AB141" s="21">
        <f t="shared" si="27"/>
        <v>0</v>
      </c>
      <c r="AC141" s="21"/>
    </row>
    <row r="142" spans="1:29" x14ac:dyDescent="0.25">
      <c r="A142" s="11">
        <v>16950</v>
      </c>
      <c r="B142" s="14">
        <v>1238</v>
      </c>
      <c r="C142" s="35">
        <f t="shared" si="28"/>
        <v>2394</v>
      </c>
      <c r="D142" s="14">
        <v>0</v>
      </c>
      <c r="E142" s="35">
        <f t="shared" si="29"/>
        <v>0</v>
      </c>
      <c r="F142" s="10"/>
      <c r="G142" s="11">
        <v>16950</v>
      </c>
      <c r="I142" s="35">
        <f t="shared" si="25"/>
        <v>0</v>
      </c>
      <c r="L142">
        <v>16950</v>
      </c>
      <c r="M142" s="38">
        <v>56</v>
      </c>
      <c r="N142" s="38">
        <f t="shared" si="30"/>
        <v>125</v>
      </c>
      <c r="O142" s="38"/>
      <c r="P142" s="52">
        <v>16950</v>
      </c>
      <c r="Q142" s="53">
        <v>413</v>
      </c>
      <c r="R142" s="53">
        <f t="shared" si="31"/>
        <v>888</v>
      </c>
      <c r="T142" s="20">
        <v>16950</v>
      </c>
      <c r="U142" s="21"/>
      <c r="V142" s="22">
        <v>1242</v>
      </c>
      <c r="W142" s="22">
        <v>1238</v>
      </c>
      <c r="X142" s="47">
        <f t="shared" si="26"/>
        <v>4</v>
      </c>
      <c r="Y142" s="22"/>
      <c r="Z142" s="22">
        <v>0</v>
      </c>
      <c r="AA142" s="21">
        <v>0</v>
      </c>
      <c r="AB142" s="21">
        <f t="shared" si="27"/>
        <v>0</v>
      </c>
      <c r="AC142" s="21"/>
    </row>
    <row r="143" spans="1:29" x14ac:dyDescent="0.25">
      <c r="A143" s="11">
        <v>17000</v>
      </c>
      <c r="B143" s="35">
        <v>1186</v>
      </c>
      <c r="C143" s="35">
        <f t="shared" si="28"/>
        <v>2244</v>
      </c>
      <c r="D143" s="34">
        <v>0</v>
      </c>
      <c r="E143" s="35">
        <f t="shared" si="29"/>
        <v>0</v>
      </c>
      <c r="F143" s="10"/>
      <c r="G143" s="11">
        <v>17000</v>
      </c>
      <c r="I143" s="35">
        <f t="shared" si="25"/>
        <v>0</v>
      </c>
      <c r="L143">
        <v>17000</v>
      </c>
      <c r="M143" s="38">
        <v>62</v>
      </c>
      <c r="N143" s="38">
        <f t="shared" si="30"/>
        <v>109</v>
      </c>
      <c r="O143" s="38"/>
      <c r="P143" s="52">
        <v>17000</v>
      </c>
      <c r="Q143" s="53">
        <v>341</v>
      </c>
      <c r="R143" s="53">
        <f t="shared" si="31"/>
        <v>698</v>
      </c>
      <c r="T143" s="20">
        <v>17000</v>
      </c>
      <c r="U143" s="21"/>
      <c r="V143" s="22">
        <v>1186.068</v>
      </c>
      <c r="W143" s="22">
        <v>1186</v>
      </c>
      <c r="X143" s="47">
        <f t="shared" si="26"/>
        <v>6.7999999999983629E-2</v>
      </c>
      <c r="Y143" s="22"/>
      <c r="Z143" s="22">
        <v>0</v>
      </c>
      <c r="AA143" s="21">
        <v>0</v>
      </c>
      <c r="AB143" s="21">
        <f t="shared" si="27"/>
        <v>0</v>
      </c>
      <c r="AC143" s="21"/>
    </row>
    <row r="144" spans="1:29" x14ac:dyDescent="0.25">
      <c r="A144" s="11">
        <v>17050</v>
      </c>
      <c r="B144">
        <v>1164</v>
      </c>
      <c r="C144" s="35">
        <f t="shared" si="28"/>
        <v>2176</v>
      </c>
      <c r="D144">
        <v>0</v>
      </c>
      <c r="E144" s="35">
        <f t="shared" si="29"/>
        <v>0</v>
      </c>
      <c r="F144" s="10"/>
      <c r="G144" s="11">
        <v>17050</v>
      </c>
      <c r="I144" s="35">
        <f>(H144+H143)*(G144-G143)/2/27</f>
        <v>0</v>
      </c>
      <c r="L144">
        <v>17050</v>
      </c>
      <c r="M144" s="38">
        <v>0</v>
      </c>
      <c r="N144" s="38">
        <f t="shared" si="30"/>
        <v>57</v>
      </c>
      <c r="O144" s="38"/>
      <c r="P144" s="52">
        <v>17050</v>
      </c>
      <c r="Q144" s="53">
        <v>121</v>
      </c>
      <c r="R144" s="53">
        <f t="shared" si="31"/>
        <v>428</v>
      </c>
      <c r="T144" s="20">
        <v>17050</v>
      </c>
      <c r="U144" s="21"/>
      <c r="V144" s="22">
        <v>1165.4390000000001</v>
      </c>
      <c r="W144" s="22">
        <v>1165</v>
      </c>
      <c r="X144" s="47">
        <f t="shared" si="26"/>
        <v>0.43900000000007822</v>
      </c>
      <c r="Y144" s="22"/>
      <c r="Z144" s="22">
        <v>0</v>
      </c>
      <c r="AA144" s="21">
        <v>0</v>
      </c>
      <c r="AB144" s="21">
        <f t="shared" si="27"/>
        <v>0</v>
      </c>
      <c r="AC144" s="21"/>
    </row>
    <row r="145" spans="1:29" x14ac:dyDescent="0.25">
      <c r="A145" s="11">
        <v>17100</v>
      </c>
      <c r="B145">
        <v>471</v>
      </c>
      <c r="C145" s="35">
        <f t="shared" si="28"/>
        <v>1514</v>
      </c>
      <c r="D145">
        <v>20</v>
      </c>
      <c r="E145" s="35">
        <f t="shared" si="29"/>
        <v>19</v>
      </c>
      <c r="F145" s="10"/>
      <c r="G145" s="11">
        <v>17100</v>
      </c>
      <c r="I145" s="35">
        <f t="shared" ref="I145:I148" si="32">(H145+H144)*(G145-G144)/2/27</f>
        <v>0</v>
      </c>
      <c r="L145">
        <v>17100</v>
      </c>
      <c r="M145" s="38">
        <v>0</v>
      </c>
      <c r="N145" s="38">
        <f t="shared" si="30"/>
        <v>0</v>
      </c>
      <c r="O145" s="38"/>
      <c r="P145" s="52">
        <v>17100</v>
      </c>
      <c r="Q145" s="53">
        <v>39</v>
      </c>
      <c r="R145" s="53">
        <f t="shared" si="31"/>
        <v>148</v>
      </c>
      <c r="T145" s="20">
        <v>17100</v>
      </c>
      <c r="U145" s="21"/>
      <c r="V145" s="22">
        <v>472.56400000000002</v>
      </c>
      <c r="W145" s="22">
        <v>473</v>
      </c>
      <c r="X145" s="47">
        <f t="shared" si="26"/>
        <v>0.43599999999997863</v>
      </c>
      <c r="Y145" s="22"/>
      <c r="Z145" s="22">
        <v>24.088000000000001</v>
      </c>
      <c r="AA145" s="21">
        <v>0</v>
      </c>
      <c r="AB145" s="21">
        <f t="shared" si="27"/>
        <v>24.088000000000001</v>
      </c>
      <c r="AC145" s="21"/>
    </row>
    <row r="146" spans="1:29" x14ac:dyDescent="0.25">
      <c r="A146" s="11">
        <v>17150</v>
      </c>
      <c r="B146" s="14">
        <v>253</v>
      </c>
      <c r="C146" s="35">
        <f t="shared" si="28"/>
        <v>670</v>
      </c>
      <c r="D146" s="14">
        <v>122</v>
      </c>
      <c r="E146" s="35">
        <f t="shared" si="29"/>
        <v>131</v>
      </c>
      <c r="F146" s="10"/>
      <c r="G146" s="11">
        <v>17150</v>
      </c>
      <c r="I146" s="35">
        <f t="shared" si="32"/>
        <v>0</v>
      </c>
      <c r="L146">
        <v>17150</v>
      </c>
      <c r="M146" s="38">
        <v>0</v>
      </c>
      <c r="N146" s="38">
        <f t="shared" si="30"/>
        <v>0</v>
      </c>
      <c r="O146" s="38"/>
      <c r="P146" s="52">
        <v>17150</v>
      </c>
      <c r="Q146" s="53">
        <v>11</v>
      </c>
      <c r="R146" s="53">
        <f t="shared" si="31"/>
        <v>46</v>
      </c>
      <c r="T146" s="20">
        <v>17150</v>
      </c>
      <c r="U146" s="21"/>
      <c r="V146" s="22">
        <v>253.95400000000001</v>
      </c>
      <c r="W146" s="22">
        <v>254</v>
      </c>
      <c r="X146" s="47">
        <f t="shared" si="26"/>
        <v>4.5999999999992269E-2</v>
      </c>
      <c r="Y146" s="22"/>
      <c r="Z146" s="22">
        <v>128.68600000000001</v>
      </c>
      <c r="AA146" s="21">
        <v>122</v>
      </c>
      <c r="AB146" s="21">
        <f t="shared" si="27"/>
        <v>6.686000000000007</v>
      </c>
      <c r="AC146" s="21"/>
    </row>
    <row r="147" spans="1:29" x14ac:dyDescent="0.25">
      <c r="A147" s="11">
        <v>17200</v>
      </c>
      <c r="B147" s="14">
        <v>122</v>
      </c>
      <c r="C147" s="35">
        <f t="shared" si="28"/>
        <v>347</v>
      </c>
      <c r="D147" s="14">
        <v>353</v>
      </c>
      <c r="E147" s="35">
        <f t="shared" si="29"/>
        <v>440</v>
      </c>
      <c r="F147" s="10"/>
      <c r="G147" s="11">
        <v>17200</v>
      </c>
      <c r="I147" s="35">
        <f t="shared" si="32"/>
        <v>0</v>
      </c>
      <c r="L147">
        <v>17200</v>
      </c>
      <c r="M147" s="38">
        <v>0</v>
      </c>
      <c r="N147" s="38">
        <f t="shared" si="30"/>
        <v>0</v>
      </c>
      <c r="O147" s="38"/>
      <c r="P147" s="52">
        <v>17200</v>
      </c>
      <c r="Q147" s="53">
        <v>0</v>
      </c>
      <c r="R147" s="53">
        <f t="shared" si="31"/>
        <v>10</v>
      </c>
      <c r="T147" s="20">
        <v>17200</v>
      </c>
      <c r="U147" s="21"/>
      <c r="V147" s="22">
        <v>121.676</v>
      </c>
      <c r="W147" s="22">
        <v>122</v>
      </c>
      <c r="X147" s="47">
        <f t="shared" si="26"/>
        <v>0.32399999999999807</v>
      </c>
      <c r="Y147" s="22"/>
      <c r="Z147" s="22">
        <v>360.34500000000003</v>
      </c>
      <c r="AA147" s="21">
        <v>353</v>
      </c>
      <c r="AB147" s="21">
        <f t="shared" si="27"/>
        <v>7.3450000000000273</v>
      </c>
      <c r="AC147" s="21"/>
    </row>
    <row r="148" spans="1:29" x14ac:dyDescent="0.25">
      <c r="A148" s="11">
        <v>17250</v>
      </c>
      <c r="B148" s="14">
        <v>30</v>
      </c>
      <c r="C148" s="35">
        <f t="shared" si="28"/>
        <v>141</v>
      </c>
      <c r="D148" s="14">
        <v>620</v>
      </c>
      <c r="E148" s="35">
        <f t="shared" si="29"/>
        <v>901</v>
      </c>
      <c r="F148" s="10"/>
      <c r="G148" s="11">
        <v>17250</v>
      </c>
      <c r="I148" s="35">
        <f t="shared" si="32"/>
        <v>0</v>
      </c>
      <c r="L148">
        <v>17250</v>
      </c>
      <c r="M148" s="38">
        <v>0</v>
      </c>
      <c r="N148" s="38">
        <f t="shared" si="30"/>
        <v>0</v>
      </c>
      <c r="O148" s="38"/>
      <c r="P148" s="52">
        <v>17250</v>
      </c>
      <c r="Q148" s="53">
        <v>0</v>
      </c>
      <c r="R148" s="53">
        <f t="shared" si="31"/>
        <v>0</v>
      </c>
      <c r="T148" s="20">
        <v>17250</v>
      </c>
      <c r="U148" s="21"/>
      <c r="V148" s="22">
        <v>30.254999999999999</v>
      </c>
      <c r="W148" s="22">
        <v>30</v>
      </c>
      <c r="X148" s="47">
        <f t="shared" si="26"/>
        <v>0.25499999999999901</v>
      </c>
      <c r="Y148" s="22"/>
      <c r="Z148" s="22">
        <v>626.697</v>
      </c>
      <c r="AA148" s="21">
        <v>620</v>
      </c>
      <c r="AB148" s="21">
        <f t="shared" si="27"/>
        <v>6.6970000000000027</v>
      </c>
      <c r="AC148" s="21"/>
    </row>
    <row r="149" spans="1:29" x14ac:dyDescent="0.25">
      <c r="A149" s="11">
        <v>17300</v>
      </c>
      <c r="B149" s="14">
        <v>9</v>
      </c>
      <c r="C149" s="35">
        <f t="shared" si="28"/>
        <v>36</v>
      </c>
      <c r="D149" s="14">
        <v>778</v>
      </c>
      <c r="E149" s="35">
        <f t="shared" si="29"/>
        <v>1294</v>
      </c>
      <c r="F149" s="10"/>
      <c r="G149" s="11">
        <v>17300</v>
      </c>
      <c r="I149" s="35">
        <f>ROUND(((H149+H148)*(G149-G148)/2/27),0)</f>
        <v>0</v>
      </c>
      <c r="L149">
        <v>17300</v>
      </c>
      <c r="M149" s="38">
        <v>0</v>
      </c>
      <c r="N149" s="38">
        <f t="shared" si="30"/>
        <v>0</v>
      </c>
      <c r="O149" s="38"/>
      <c r="P149" s="52">
        <v>17300</v>
      </c>
      <c r="Q149" s="53">
        <v>0</v>
      </c>
      <c r="R149" s="53">
        <f t="shared" si="31"/>
        <v>0</v>
      </c>
      <c r="T149" s="20">
        <v>17300</v>
      </c>
      <c r="U149" s="21"/>
      <c r="V149" s="22">
        <v>8.9280000000000008</v>
      </c>
      <c r="W149" s="22">
        <v>9</v>
      </c>
      <c r="X149" s="47">
        <f t="shared" si="26"/>
        <v>7.1999999999999176E-2</v>
      </c>
      <c r="Y149" s="22"/>
      <c r="Z149" s="22">
        <v>785.20500000000004</v>
      </c>
      <c r="AA149" s="21">
        <v>778</v>
      </c>
      <c r="AB149" s="21">
        <f t="shared" si="27"/>
        <v>7.2050000000000409</v>
      </c>
      <c r="AC149" s="21"/>
    </row>
    <row r="150" spans="1:29" x14ac:dyDescent="0.25">
      <c r="A150" s="11">
        <v>17350</v>
      </c>
      <c r="B150" s="14">
        <v>2</v>
      </c>
      <c r="C150" s="35">
        <f t="shared" si="28"/>
        <v>10</v>
      </c>
      <c r="D150" s="14">
        <v>835</v>
      </c>
      <c r="E150" s="35">
        <f t="shared" si="29"/>
        <v>1494</v>
      </c>
      <c r="F150" s="10"/>
      <c r="G150" s="11">
        <v>17350</v>
      </c>
      <c r="I150" s="35">
        <f t="shared" ref="I150:I169" si="33">ROUND(((H150+H149)*(G150-G149)/2/27),0)</f>
        <v>0</v>
      </c>
      <c r="L150">
        <v>17350</v>
      </c>
      <c r="M150" s="38">
        <v>0</v>
      </c>
      <c r="N150" s="38">
        <f t="shared" si="30"/>
        <v>0</v>
      </c>
      <c r="O150" s="38"/>
      <c r="P150" s="52">
        <v>17350</v>
      </c>
      <c r="Q150" s="53">
        <v>0</v>
      </c>
      <c r="R150" s="53">
        <f t="shared" si="31"/>
        <v>0</v>
      </c>
      <c r="T150" s="20">
        <v>17350</v>
      </c>
      <c r="U150" s="21"/>
      <c r="V150" s="22">
        <v>1.575</v>
      </c>
      <c r="W150" s="22">
        <v>2</v>
      </c>
      <c r="X150" s="47">
        <f t="shared" si="26"/>
        <v>0.42500000000000004</v>
      </c>
      <c r="Y150" s="22"/>
      <c r="Z150" s="22">
        <v>842.72799999999995</v>
      </c>
      <c r="AA150" s="21">
        <v>835</v>
      </c>
      <c r="AB150" s="21">
        <f t="shared" si="27"/>
        <v>7.7279999999999518</v>
      </c>
      <c r="AC150" s="21"/>
    </row>
    <row r="151" spans="1:29" x14ac:dyDescent="0.25">
      <c r="A151" s="11">
        <v>17400</v>
      </c>
      <c r="B151" s="14">
        <v>13</v>
      </c>
      <c r="C151" s="35">
        <f t="shared" si="28"/>
        <v>14</v>
      </c>
      <c r="D151" s="14">
        <v>710</v>
      </c>
      <c r="E151" s="35">
        <f t="shared" si="29"/>
        <v>1431</v>
      </c>
      <c r="F151" s="10"/>
      <c r="G151" s="11">
        <v>17400</v>
      </c>
      <c r="I151" s="35">
        <f t="shared" si="33"/>
        <v>0</v>
      </c>
      <c r="L151">
        <v>17400</v>
      </c>
      <c r="M151" s="38">
        <v>0</v>
      </c>
      <c r="N151" s="38">
        <f t="shared" si="30"/>
        <v>0</v>
      </c>
      <c r="O151" s="38"/>
      <c r="P151" s="52">
        <v>17400</v>
      </c>
      <c r="Q151" s="53">
        <v>0</v>
      </c>
      <c r="R151" s="53">
        <f t="shared" si="31"/>
        <v>0</v>
      </c>
      <c r="T151" s="20">
        <v>17400</v>
      </c>
      <c r="U151" s="21"/>
      <c r="V151" s="22">
        <v>12.888</v>
      </c>
      <c r="W151" s="22">
        <v>13</v>
      </c>
      <c r="X151" s="47">
        <f t="shared" si="26"/>
        <v>0.1120000000000001</v>
      </c>
      <c r="Y151" s="22"/>
      <c r="Z151" s="22">
        <v>717.12699999999995</v>
      </c>
      <c r="AA151" s="21">
        <v>710</v>
      </c>
      <c r="AB151" s="21">
        <f t="shared" si="27"/>
        <v>7.1269999999999527</v>
      </c>
      <c r="AC151" s="21"/>
    </row>
    <row r="152" spans="1:29" x14ac:dyDescent="0.25">
      <c r="A152" s="11">
        <v>17450</v>
      </c>
      <c r="B152" s="14">
        <v>21</v>
      </c>
      <c r="C152" s="35">
        <f t="shared" si="28"/>
        <v>31</v>
      </c>
      <c r="D152" s="14">
        <v>757</v>
      </c>
      <c r="E152" s="35">
        <f t="shared" si="29"/>
        <v>1358</v>
      </c>
      <c r="F152" s="10"/>
      <c r="G152" s="11">
        <v>17450</v>
      </c>
      <c r="I152" s="35">
        <f t="shared" si="33"/>
        <v>0</v>
      </c>
      <c r="L152">
        <v>17450</v>
      </c>
      <c r="M152" s="38">
        <v>0</v>
      </c>
      <c r="N152" s="38">
        <f t="shared" si="30"/>
        <v>0</v>
      </c>
      <c r="O152" s="38"/>
      <c r="P152" s="52">
        <v>17450</v>
      </c>
      <c r="Q152" s="53">
        <v>0</v>
      </c>
      <c r="R152" s="53">
        <f t="shared" si="31"/>
        <v>0</v>
      </c>
      <c r="T152" s="20">
        <v>17450</v>
      </c>
      <c r="U152" s="21"/>
      <c r="V152" s="22">
        <v>21.15</v>
      </c>
      <c r="W152" s="22">
        <v>21</v>
      </c>
      <c r="X152" s="47">
        <f t="shared" si="26"/>
        <v>0.14999999999999858</v>
      </c>
      <c r="Y152" s="22"/>
      <c r="Z152" s="22">
        <v>763.87800000000004</v>
      </c>
      <c r="AA152" s="21">
        <v>757</v>
      </c>
      <c r="AB152" s="21">
        <f t="shared" si="27"/>
        <v>6.8780000000000427</v>
      </c>
      <c r="AC152" s="21"/>
    </row>
    <row r="153" spans="1:29" x14ac:dyDescent="0.25">
      <c r="A153" s="11">
        <v>17500</v>
      </c>
      <c r="B153" s="14">
        <v>0</v>
      </c>
      <c r="C153" s="35">
        <f t="shared" si="28"/>
        <v>19</v>
      </c>
      <c r="D153" s="14">
        <v>661</v>
      </c>
      <c r="E153" s="35">
        <f t="shared" si="29"/>
        <v>1313</v>
      </c>
      <c r="F153" s="10"/>
      <c r="G153" s="11">
        <v>17500</v>
      </c>
      <c r="I153" s="35">
        <f t="shared" si="33"/>
        <v>0</v>
      </c>
      <c r="L153">
        <v>17500</v>
      </c>
      <c r="M153" s="38">
        <v>0</v>
      </c>
      <c r="N153" s="38">
        <f t="shared" si="30"/>
        <v>0</v>
      </c>
      <c r="O153" s="38"/>
      <c r="P153" s="52">
        <v>17500</v>
      </c>
      <c r="Q153" s="53">
        <v>0</v>
      </c>
      <c r="R153" s="53">
        <f t="shared" si="31"/>
        <v>0</v>
      </c>
      <c r="T153" s="20">
        <v>17500</v>
      </c>
      <c r="U153" s="21"/>
      <c r="V153" s="22">
        <v>0</v>
      </c>
      <c r="W153" s="22">
        <v>0</v>
      </c>
      <c r="X153" s="47">
        <f t="shared" si="26"/>
        <v>0</v>
      </c>
      <c r="Y153" s="22"/>
      <c r="Z153" s="22">
        <v>667.94899999999996</v>
      </c>
      <c r="AA153" s="21">
        <v>661</v>
      </c>
      <c r="AB153" s="21">
        <f t="shared" si="27"/>
        <v>6.9489999999999554</v>
      </c>
      <c r="AC153" s="21"/>
    </row>
    <row r="154" spans="1:29" x14ac:dyDescent="0.25">
      <c r="A154" s="11">
        <v>17550</v>
      </c>
      <c r="B154" s="14">
        <v>0</v>
      </c>
      <c r="C154" s="35">
        <f t="shared" si="28"/>
        <v>0</v>
      </c>
      <c r="D154" s="14">
        <v>802</v>
      </c>
      <c r="E154" s="35">
        <f t="shared" si="29"/>
        <v>1355</v>
      </c>
      <c r="F154" s="10"/>
      <c r="G154" s="11">
        <v>17550</v>
      </c>
      <c r="I154" s="35">
        <f t="shared" si="33"/>
        <v>0</v>
      </c>
      <c r="L154">
        <v>17550</v>
      </c>
      <c r="M154" s="38">
        <v>0</v>
      </c>
      <c r="N154" s="38">
        <f t="shared" si="30"/>
        <v>0</v>
      </c>
      <c r="O154" s="38"/>
      <c r="P154" s="52">
        <v>17550</v>
      </c>
      <c r="Q154" s="53">
        <v>0</v>
      </c>
      <c r="R154" s="53">
        <f t="shared" si="31"/>
        <v>0</v>
      </c>
      <c r="T154" s="20">
        <v>17550</v>
      </c>
      <c r="U154" s="21"/>
      <c r="V154" s="22">
        <v>0</v>
      </c>
      <c r="W154" s="22">
        <v>0</v>
      </c>
      <c r="X154" s="47">
        <f t="shared" si="26"/>
        <v>0</v>
      </c>
      <c r="Y154" s="22"/>
      <c r="Z154" s="22">
        <v>809.36900000000003</v>
      </c>
      <c r="AA154" s="21">
        <v>802</v>
      </c>
      <c r="AB154" s="21">
        <f t="shared" si="27"/>
        <v>7.3690000000000282</v>
      </c>
      <c r="AC154" s="21"/>
    </row>
    <row r="155" spans="1:29" x14ac:dyDescent="0.25">
      <c r="A155" s="11">
        <v>17600</v>
      </c>
      <c r="B155" s="14">
        <v>0</v>
      </c>
      <c r="C155" s="35">
        <f t="shared" si="28"/>
        <v>0</v>
      </c>
      <c r="D155" s="14">
        <v>1052</v>
      </c>
      <c r="E155" s="35">
        <f t="shared" si="29"/>
        <v>1717</v>
      </c>
      <c r="F155" s="10"/>
      <c r="G155" s="11">
        <v>17600</v>
      </c>
      <c r="I155" s="35">
        <f t="shared" si="33"/>
        <v>0</v>
      </c>
      <c r="L155">
        <v>17600</v>
      </c>
      <c r="M155" s="38">
        <v>0</v>
      </c>
      <c r="N155" s="38">
        <f t="shared" si="30"/>
        <v>0</v>
      </c>
      <c r="O155" s="38"/>
      <c r="P155" s="52">
        <v>17600</v>
      </c>
      <c r="Q155" s="53">
        <v>0</v>
      </c>
      <c r="R155" s="53">
        <f t="shared" si="31"/>
        <v>0</v>
      </c>
      <c r="T155" s="20">
        <v>17600</v>
      </c>
      <c r="U155" s="21"/>
      <c r="V155" s="22">
        <v>0</v>
      </c>
      <c r="W155" s="22">
        <v>0</v>
      </c>
      <c r="X155" s="47">
        <f t="shared" si="26"/>
        <v>0</v>
      </c>
      <c r="Y155" s="22"/>
      <c r="Z155" s="22">
        <v>1058.9690000000001</v>
      </c>
      <c r="AA155" s="21">
        <v>1052</v>
      </c>
      <c r="AB155" s="21">
        <f t="shared" si="27"/>
        <v>6.9690000000000509</v>
      </c>
      <c r="AC155" s="21"/>
    </row>
    <row r="156" spans="1:29" x14ac:dyDescent="0.25">
      <c r="A156" s="11">
        <v>17650</v>
      </c>
      <c r="B156" s="14">
        <v>9</v>
      </c>
      <c r="C156" s="35">
        <f t="shared" si="28"/>
        <v>8</v>
      </c>
      <c r="D156" s="14">
        <v>1598</v>
      </c>
      <c r="E156" s="35">
        <f t="shared" si="29"/>
        <v>2454</v>
      </c>
      <c r="F156" s="10"/>
      <c r="G156" s="11">
        <v>17650</v>
      </c>
      <c r="I156" s="35">
        <f t="shared" si="33"/>
        <v>0</v>
      </c>
      <c r="L156">
        <v>17650</v>
      </c>
      <c r="M156" s="38">
        <v>0</v>
      </c>
      <c r="N156" s="38">
        <f t="shared" si="30"/>
        <v>0</v>
      </c>
      <c r="O156" s="38"/>
      <c r="P156" s="52">
        <v>17650</v>
      </c>
      <c r="Q156" s="53">
        <v>0</v>
      </c>
      <c r="R156" s="53">
        <f t="shared" si="31"/>
        <v>0</v>
      </c>
      <c r="T156" s="20">
        <v>17650</v>
      </c>
      <c r="U156" s="21"/>
      <c r="V156" s="22">
        <v>8.6110000000000007</v>
      </c>
      <c r="W156" s="22">
        <v>9</v>
      </c>
      <c r="X156" s="47">
        <f t="shared" si="26"/>
        <v>0.38899999999999935</v>
      </c>
      <c r="Y156" s="22"/>
      <c r="Z156" s="22">
        <v>1604.778</v>
      </c>
      <c r="AA156" s="21">
        <v>1598</v>
      </c>
      <c r="AB156" s="21">
        <f t="shared" si="27"/>
        <v>6.77800000000002</v>
      </c>
      <c r="AC156" s="21"/>
    </row>
    <row r="157" spans="1:29" x14ac:dyDescent="0.25">
      <c r="A157" s="11">
        <v>17700</v>
      </c>
      <c r="B157" s="14">
        <v>3</v>
      </c>
      <c r="C157" s="35">
        <f t="shared" si="28"/>
        <v>11</v>
      </c>
      <c r="D157" s="14">
        <v>1770</v>
      </c>
      <c r="E157" s="35">
        <f t="shared" si="29"/>
        <v>3119</v>
      </c>
      <c r="F157" s="10"/>
      <c r="G157" s="11">
        <v>17700</v>
      </c>
      <c r="I157" s="35">
        <f t="shared" si="33"/>
        <v>0</v>
      </c>
      <c r="L157">
        <v>17700</v>
      </c>
      <c r="M157" s="38">
        <v>0</v>
      </c>
      <c r="N157" s="38">
        <f t="shared" si="30"/>
        <v>0</v>
      </c>
      <c r="O157" s="38"/>
      <c r="P157" s="52">
        <v>17700</v>
      </c>
      <c r="Q157" s="53">
        <v>0</v>
      </c>
      <c r="R157" s="53">
        <f t="shared" si="31"/>
        <v>0</v>
      </c>
      <c r="T157" s="20">
        <v>17700</v>
      </c>
      <c r="U157" s="21"/>
      <c r="V157" s="22">
        <v>2.871</v>
      </c>
      <c r="W157" s="22">
        <v>3</v>
      </c>
      <c r="X157" s="47">
        <f t="shared" si="26"/>
        <v>0.129</v>
      </c>
      <c r="Y157" s="22"/>
      <c r="Z157" s="22">
        <v>1777.164</v>
      </c>
      <c r="AA157" s="21">
        <v>1770</v>
      </c>
      <c r="AB157" s="21">
        <f t="shared" si="27"/>
        <v>7.1639999999999873</v>
      </c>
      <c r="AC157" s="21"/>
    </row>
    <row r="158" spans="1:29" x14ac:dyDescent="0.25">
      <c r="A158" s="11">
        <v>17750</v>
      </c>
      <c r="B158" s="14">
        <v>9</v>
      </c>
      <c r="C158" s="35">
        <f t="shared" si="28"/>
        <v>11</v>
      </c>
      <c r="D158" s="14">
        <v>1744</v>
      </c>
      <c r="E158" s="35">
        <f t="shared" si="29"/>
        <v>3254</v>
      </c>
      <c r="F158" s="10"/>
      <c r="G158" s="11">
        <v>17750</v>
      </c>
      <c r="I158" s="35">
        <f t="shared" si="33"/>
        <v>0</v>
      </c>
      <c r="L158">
        <v>17750</v>
      </c>
      <c r="M158" s="38">
        <v>0</v>
      </c>
      <c r="N158" s="38">
        <f t="shared" si="30"/>
        <v>0</v>
      </c>
      <c r="O158" s="38"/>
      <c r="P158" s="52">
        <v>17750</v>
      </c>
      <c r="Q158" s="53">
        <v>0</v>
      </c>
      <c r="R158" s="53">
        <f t="shared" si="31"/>
        <v>0</v>
      </c>
      <c r="T158" s="20">
        <v>17750</v>
      </c>
      <c r="U158" s="21"/>
      <c r="V158" s="22">
        <v>8.9239999999999995</v>
      </c>
      <c r="W158" s="22">
        <v>9</v>
      </c>
      <c r="X158" s="47">
        <f t="shared" si="26"/>
        <v>7.6000000000000512E-2</v>
      </c>
      <c r="Y158" s="22"/>
      <c r="Z158" s="22">
        <v>1750.731</v>
      </c>
      <c r="AA158" s="21">
        <v>1744</v>
      </c>
      <c r="AB158" s="21">
        <f t="shared" si="27"/>
        <v>6.7309999999999945</v>
      </c>
      <c r="AC158" s="21"/>
    </row>
    <row r="159" spans="1:29" x14ac:dyDescent="0.25">
      <c r="A159" s="11">
        <v>17800</v>
      </c>
      <c r="B159" s="14">
        <v>23</v>
      </c>
      <c r="C159" s="35">
        <f t="shared" si="28"/>
        <v>30</v>
      </c>
      <c r="D159" s="14">
        <v>1614</v>
      </c>
      <c r="E159" s="35">
        <f t="shared" si="29"/>
        <v>3109</v>
      </c>
      <c r="F159" s="10"/>
      <c r="G159" s="11">
        <v>17800</v>
      </c>
      <c r="I159" s="35">
        <f t="shared" si="33"/>
        <v>0</v>
      </c>
      <c r="L159">
        <v>17800</v>
      </c>
      <c r="M159" s="38">
        <v>0</v>
      </c>
      <c r="N159" s="38">
        <f t="shared" si="30"/>
        <v>0</v>
      </c>
      <c r="O159" s="38"/>
      <c r="P159" s="52">
        <v>17800</v>
      </c>
      <c r="Q159" s="53">
        <v>0</v>
      </c>
      <c r="R159" s="53">
        <f t="shared" si="31"/>
        <v>0</v>
      </c>
      <c r="T159" s="20">
        <v>17800</v>
      </c>
      <c r="U159" s="21"/>
      <c r="V159" s="22">
        <v>23.085999999999999</v>
      </c>
      <c r="W159" s="22">
        <v>23</v>
      </c>
      <c r="X159" s="47">
        <f t="shared" si="26"/>
        <v>8.5999999999998522E-2</v>
      </c>
      <c r="Y159" s="22"/>
      <c r="Z159" s="22">
        <v>1621.2639999999999</v>
      </c>
      <c r="AA159" s="21">
        <v>1614</v>
      </c>
      <c r="AB159" s="21">
        <f t="shared" si="27"/>
        <v>7.2639999999998963</v>
      </c>
      <c r="AC159" s="21"/>
    </row>
    <row r="160" spans="1:29" x14ac:dyDescent="0.25">
      <c r="A160" s="11">
        <v>17850</v>
      </c>
      <c r="B160" s="14">
        <v>31</v>
      </c>
      <c r="C160" s="35">
        <f t="shared" si="28"/>
        <v>50</v>
      </c>
      <c r="D160" s="14">
        <v>1804</v>
      </c>
      <c r="E160" s="35">
        <f t="shared" si="29"/>
        <v>3165</v>
      </c>
      <c r="F160" s="10"/>
      <c r="G160" s="11">
        <v>17850</v>
      </c>
      <c r="I160" s="35">
        <f t="shared" si="33"/>
        <v>0</v>
      </c>
      <c r="L160">
        <v>17850</v>
      </c>
      <c r="M160" s="38">
        <v>0</v>
      </c>
      <c r="N160" s="38">
        <f t="shared" si="30"/>
        <v>0</v>
      </c>
      <c r="O160" s="38"/>
      <c r="P160" s="52">
        <v>17850</v>
      </c>
      <c r="Q160" s="53">
        <v>0</v>
      </c>
      <c r="R160" s="53">
        <f t="shared" si="31"/>
        <v>0</v>
      </c>
      <c r="T160" s="20">
        <v>17850</v>
      </c>
      <c r="U160" s="21"/>
      <c r="V160" s="22">
        <v>30.771999999999998</v>
      </c>
      <c r="W160" s="22">
        <v>31</v>
      </c>
      <c r="X160" s="47">
        <f t="shared" si="26"/>
        <v>0.22800000000000153</v>
      </c>
      <c r="Y160" s="22"/>
      <c r="Z160" s="22">
        <v>1811.3510000000001</v>
      </c>
      <c r="AA160" s="21">
        <v>1804</v>
      </c>
      <c r="AB160" s="21">
        <f t="shared" si="27"/>
        <v>7.3510000000001128</v>
      </c>
      <c r="AC160" s="21"/>
    </row>
    <row r="161" spans="1:29" x14ac:dyDescent="0.25">
      <c r="A161" s="11">
        <v>17900</v>
      </c>
      <c r="B161" s="14">
        <v>21</v>
      </c>
      <c r="C161" s="35">
        <f t="shared" si="28"/>
        <v>48</v>
      </c>
      <c r="D161" s="14">
        <v>1997</v>
      </c>
      <c r="E161" s="35">
        <f t="shared" si="29"/>
        <v>3519</v>
      </c>
      <c r="F161" s="10"/>
      <c r="G161" s="11">
        <v>17900</v>
      </c>
      <c r="I161" s="35">
        <f t="shared" si="33"/>
        <v>0</v>
      </c>
      <c r="L161">
        <v>17900</v>
      </c>
      <c r="M161" s="38">
        <v>0</v>
      </c>
      <c r="N161" s="38">
        <f t="shared" si="30"/>
        <v>0</v>
      </c>
      <c r="O161" s="38"/>
      <c r="P161" s="52">
        <v>17900</v>
      </c>
      <c r="Q161" s="53">
        <v>0</v>
      </c>
      <c r="R161" s="53">
        <f t="shared" si="31"/>
        <v>0</v>
      </c>
      <c r="T161" s="20">
        <v>17900</v>
      </c>
      <c r="U161" s="21"/>
      <c r="V161" s="22">
        <v>21.462</v>
      </c>
      <c r="W161" s="22">
        <v>21</v>
      </c>
      <c r="X161" s="47">
        <f t="shared" si="26"/>
        <v>0.46199999999999974</v>
      </c>
      <c r="Y161" s="22"/>
      <c r="Z161" s="22">
        <v>2003.8720000000001</v>
      </c>
      <c r="AA161" s="21">
        <v>1997</v>
      </c>
      <c r="AB161" s="21">
        <f t="shared" si="27"/>
        <v>6.8720000000000709</v>
      </c>
      <c r="AC161" s="21"/>
    </row>
    <row r="162" spans="1:29" x14ac:dyDescent="0.25">
      <c r="A162" s="11">
        <v>17950</v>
      </c>
      <c r="B162" s="14">
        <v>18</v>
      </c>
      <c r="C162" s="35">
        <f t="shared" si="28"/>
        <v>36</v>
      </c>
      <c r="D162" s="14">
        <v>2075</v>
      </c>
      <c r="E162" s="35">
        <f t="shared" si="29"/>
        <v>3770</v>
      </c>
      <c r="F162" s="10"/>
      <c r="G162" s="11">
        <v>17950</v>
      </c>
      <c r="I162" s="35">
        <f t="shared" si="33"/>
        <v>0</v>
      </c>
      <c r="L162">
        <v>17950</v>
      </c>
      <c r="M162" s="38">
        <v>0</v>
      </c>
      <c r="N162" s="38">
        <f t="shared" si="30"/>
        <v>0</v>
      </c>
      <c r="O162" s="38"/>
      <c r="P162" s="52">
        <v>17950</v>
      </c>
      <c r="Q162" s="53">
        <v>0</v>
      </c>
      <c r="R162" s="53">
        <f t="shared" si="31"/>
        <v>0</v>
      </c>
      <c r="T162" s="20">
        <v>17950</v>
      </c>
      <c r="U162" s="21"/>
      <c r="V162" s="22">
        <v>18.114000000000001</v>
      </c>
      <c r="W162" s="22">
        <v>18</v>
      </c>
      <c r="X162" s="47">
        <f t="shared" si="26"/>
        <v>0.11400000000000077</v>
      </c>
      <c r="Y162" s="22"/>
      <c r="Z162" s="22">
        <v>2081.85</v>
      </c>
      <c r="AA162" s="21">
        <v>2075</v>
      </c>
      <c r="AB162" s="21">
        <f t="shared" si="27"/>
        <v>6.8499999999999091</v>
      </c>
      <c r="AC162" s="21"/>
    </row>
    <row r="163" spans="1:29" x14ac:dyDescent="0.25">
      <c r="A163" s="11">
        <v>18000</v>
      </c>
      <c r="B163" s="14">
        <v>17</v>
      </c>
      <c r="C163" s="35">
        <f t="shared" si="28"/>
        <v>32</v>
      </c>
      <c r="D163" s="14">
        <v>2100</v>
      </c>
      <c r="E163" s="35">
        <f t="shared" si="29"/>
        <v>3866</v>
      </c>
      <c r="F163" s="10"/>
      <c r="G163" s="11">
        <v>18000</v>
      </c>
      <c r="I163" s="35">
        <f t="shared" si="33"/>
        <v>0</v>
      </c>
      <c r="L163">
        <v>18000</v>
      </c>
      <c r="M163" s="38">
        <v>0</v>
      </c>
      <c r="N163" s="38">
        <f t="shared" si="30"/>
        <v>0</v>
      </c>
      <c r="O163" s="38"/>
      <c r="P163" s="52">
        <v>18000</v>
      </c>
      <c r="Q163" s="53">
        <v>0</v>
      </c>
      <c r="R163" s="53">
        <f t="shared" si="31"/>
        <v>0</v>
      </c>
      <c r="T163" s="20">
        <v>18000</v>
      </c>
      <c r="U163" s="21"/>
      <c r="V163" s="22">
        <v>17.202000000000002</v>
      </c>
      <c r="W163" s="22">
        <v>17</v>
      </c>
      <c r="X163" s="47">
        <f t="shared" si="26"/>
        <v>0.20200000000000173</v>
      </c>
      <c r="Y163" s="22"/>
      <c r="Z163" s="22">
        <v>2108.4299999999998</v>
      </c>
      <c r="AA163" s="21">
        <v>2100</v>
      </c>
      <c r="AB163" s="21">
        <f t="shared" si="27"/>
        <v>8.4299999999998363</v>
      </c>
      <c r="AC163" s="21"/>
    </row>
    <row r="164" spans="1:29" x14ac:dyDescent="0.25">
      <c r="A164" s="11">
        <v>18050</v>
      </c>
      <c r="B164" s="14">
        <v>21</v>
      </c>
      <c r="C164" s="35">
        <f t="shared" si="28"/>
        <v>35</v>
      </c>
      <c r="D164" s="14">
        <v>2078</v>
      </c>
      <c r="E164" s="35">
        <f t="shared" si="29"/>
        <v>3869</v>
      </c>
      <c r="F164" s="10"/>
      <c r="G164" s="11">
        <v>18050</v>
      </c>
      <c r="I164" s="35">
        <f t="shared" si="33"/>
        <v>0</v>
      </c>
      <c r="L164">
        <v>18050</v>
      </c>
      <c r="M164" s="38">
        <v>0</v>
      </c>
      <c r="N164" s="38">
        <f t="shared" si="30"/>
        <v>0</v>
      </c>
      <c r="O164" s="38"/>
      <c r="P164" s="52">
        <v>18050</v>
      </c>
      <c r="Q164" s="53">
        <v>0</v>
      </c>
      <c r="R164" s="53">
        <f t="shared" si="31"/>
        <v>0</v>
      </c>
      <c r="T164" s="20">
        <v>18050</v>
      </c>
      <c r="U164" s="21"/>
      <c r="V164" s="22">
        <v>20.765999999999998</v>
      </c>
      <c r="W164" s="22">
        <v>21</v>
      </c>
      <c r="X164" s="47">
        <f t="shared" si="26"/>
        <v>0.23400000000000176</v>
      </c>
      <c r="Y164" s="22"/>
      <c r="Z164" s="22">
        <v>2085.0230000000001</v>
      </c>
      <c r="AA164" s="21">
        <v>2078</v>
      </c>
      <c r="AB164" s="21">
        <f t="shared" si="27"/>
        <v>7.0230000000001382</v>
      </c>
      <c r="AC164" s="21"/>
    </row>
    <row r="165" spans="1:29" x14ac:dyDescent="0.25">
      <c r="A165" s="11">
        <v>18100</v>
      </c>
      <c r="B165" s="14">
        <v>18</v>
      </c>
      <c r="C165" s="35">
        <f t="shared" si="28"/>
        <v>36</v>
      </c>
      <c r="D165" s="14">
        <v>2102</v>
      </c>
      <c r="E165" s="35">
        <f t="shared" si="29"/>
        <v>3870</v>
      </c>
      <c r="F165" s="10"/>
      <c r="G165" s="11">
        <v>18100</v>
      </c>
      <c r="I165" s="35">
        <f t="shared" si="33"/>
        <v>0</v>
      </c>
      <c r="L165">
        <v>18100</v>
      </c>
      <c r="M165" s="38">
        <v>0</v>
      </c>
      <c r="N165" s="38">
        <f t="shared" si="30"/>
        <v>0</v>
      </c>
      <c r="O165" s="38"/>
      <c r="P165" s="52">
        <v>18100</v>
      </c>
      <c r="Q165" s="53">
        <v>0</v>
      </c>
      <c r="R165" s="53">
        <f t="shared" si="31"/>
        <v>0</v>
      </c>
      <c r="T165" s="20">
        <v>18100</v>
      </c>
      <c r="U165" s="21"/>
      <c r="V165" s="22">
        <v>17.742000000000001</v>
      </c>
      <c r="W165" s="22">
        <v>18</v>
      </c>
      <c r="X165" s="47">
        <f t="shared" si="26"/>
        <v>0.25799999999999912</v>
      </c>
      <c r="Y165" s="22"/>
      <c r="Z165" s="22">
        <v>2109.4929999999999</v>
      </c>
      <c r="AA165" s="21">
        <v>2102</v>
      </c>
      <c r="AB165" s="21">
        <f t="shared" si="27"/>
        <v>7.4929999999999382</v>
      </c>
      <c r="AC165" s="21"/>
    </row>
    <row r="166" spans="1:29" x14ac:dyDescent="0.25">
      <c r="A166" s="11">
        <v>18150</v>
      </c>
      <c r="B166" s="14">
        <v>11</v>
      </c>
      <c r="C166" s="35">
        <f t="shared" si="28"/>
        <v>27</v>
      </c>
      <c r="D166" s="14">
        <v>2193</v>
      </c>
      <c r="E166" s="35">
        <f t="shared" si="29"/>
        <v>3977</v>
      </c>
      <c r="F166" s="10"/>
      <c r="G166" s="11">
        <v>18150</v>
      </c>
      <c r="I166" s="35">
        <f t="shared" si="33"/>
        <v>0</v>
      </c>
      <c r="L166">
        <v>18150</v>
      </c>
      <c r="M166" s="38">
        <v>0</v>
      </c>
      <c r="N166" s="38">
        <f t="shared" si="30"/>
        <v>0</v>
      </c>
      <c r="O166" s="38"/>
      <c r="P166" s="52">
        <v>18150</v>
      </c>
      <c r="Q166" s="53">
        <v>0</v>
      </c>
      <c r="R166" s="53">
        <f t="shared" si="31"/>
        <v>0</v>
      </c>
      <c r="T166" s="20">
        <v>18150</v>
      </c>
      <c r="U166" s="21"/>
      <c r="V166" s="22">
        <v>10.795</v>
      </c>
      <c r="W166" s="22">
        <v>11</v>
      </c>
      <c r="X166" s="47">
        <f t="shared" si="26"/>
        <v>0.20500000000000007</v>
      </c>
      <c r="Y166" s="22"/>
      <c r="Z166" s="22">
        <v>2200.2730000000001</v>
      </c>
      <c r="AA166" s="21">
        <v>2193</v>
      </c>
      <c r="AB166" s="21">
        <f t="shared" si="27"/>
        <v>7.2730000000001382</v>
      </c>
      <c r="AC166" s="21"/>
    </row>
    <row r="167" spans="1:29" x14ac:dyDescent="0.25">
      <c r="A167" s="11">
        <v>18200</v>
      </c>
      <c r="B167" s="14">
        <v>10</v>
      </c>
      <c r="C167" s="35">
        <f t="shared" si="28"/>
        <v>19</v>
      </c>
      <c r="D167" s="14">
        <v>2205</v>
      </c>
      <c r="E167" s="35">
        <f t="shared" si="29"/>
        <v>4072</v>
      </c>
      <c r="F167" s="10"/>
      <c r="G167" s="11">
        <v>18200</v>
      </c>
      <c r="I167" s="35">
        <f t="shared" si="33"/>
        <v>0</v>
      </c>
      <c r="L167">
        <v>18200</v>
      </c>
      <c r="M167" s="38">
        <v>0</v>
      </c>
      <c r="N167" s="38">
        <f t="shared" si="30"/>
        <v>0</v>
      </c>
      <c r="O167" s="38"/>
      <c r="P167" s="52">
        <v>18200</v>
      </c>
      <c r="Q167" s="53">
        <v>0</v>
      </c>
      <c r="R167" s="53">
        <f t="shared" si="31"/>
        <v>0</v>
      </c>
      <c r="T167" s="20">
        <v>18200</v>
      </c>
      <c r="U167" s="21"/>
      <c r="V167" s="22">
        <v>10.346</v>
      </c>
      <c r="W167" s="22">
        <v>10</v>
      </c>
      <c r="X167" s="47">
        <f t="shared" si="26"/>
        <v>0.34600000000000009</v>
      </c>
      <c r="Y167" s="22"/>
      <c r="Z167" s="22">
        <v>2212.6480000000001</v>
      </c>
      <c r="AA167" s="21">
        <v>2205</v>
      </c>
      <c r="AB167" s="21">
        <f t="shared" si="27"/>
        <v>7.6480000000001382</v>
      </c>
      <c r="AC167" s="21"/>
    </row>
    <row r="168" spans="1:29" x14ac:dyDescent="0.25">
      <c r="A168" s="11">
        <v>18250</v>
      </c>
      <c r="B168" s="14">
        <v>12</v>
      </c>
      <c r="C168" s="35">
        <f t="shared" si="28"/>
        <v>20</v>
      </c>
      <c r="D168" s="14">
        <v>2227</v>
      </c>
      <c r="E168" s="35">
        <f t="shared" si="29"/>
        <v>4104</v>
      </c>
      <c r="F168" s="10"/>
      <c r="G168" s="11">
        <v>18250</v>
      </c>
      <c r="I168" s="35">
        <f t="shared" si="33"/>
        <v>0</v>
      </c>
      <c r="L168">
        <v>18250</v>
      </c>
      <c r="M168" s="38">
        <v>0</v>
      </c>
      <c r="N168" s="38">
        <f t="shared" si="30"/>
        <v>0</v>
      </c>
      <c r="O168" s="38"/>
      <c r="P168" s="52">
        <v>18250</v>
      </c>
      <c r="Q168" s="53">
        <v>0</v>
      </c>
      <c r="R168" s="53">
        <f t="shared" si="31"/>
        <v>0</v>
      </c>
      <c r="T168" s="20">
        <v>18250</v>
      </c>
      <c r="U168" s="21"/>
      <c r="V168" s="22">
        <v>11.97</v>
      </c>
      <c r="W168" s="22">
        <v>12</v>
      </c>
      <c r="X168" s="47">
        <f t="shared" si="26"/>
        <v>2.9999999999999361E-2</v>
      </c>
      <c r="Y168" s="22"/>
      <c r="Z168" s="22">
        <v>2234.2559999999999</v>
      </c>
      <c r="AA168" s="21">
        <v>2227</v>
      </c>
      <c r="AB168" s="21">
        <f t="shared" si="27"/>
        <v>7.2559999999998581</v>
      </c>
      <c r="AC168" s="21"/>
    </row>
    <row r="169" spans="1:29" x14ac:dyDescent="0.25">
      <c r="A169" s="11">
        <v>18300</v>
      </c>
      <c r="B169" s="35">
        <v>13</v>
      </c>
      <c r="C169" s="35">
        <f t="shared" si="28"/>
        <v>23</v>
      </c>
      <c r="D169" s="34">
        <v>2295</v>
      </c>
      <c r="E169" s="35">
        <f t="shared" si="29"/>
        <v>4187</v>
      </c>
      <c r="F169" s="10"/>
      <c r="G169" s="11">
        <v>18300</v>
      </c>
      <c r="I169" s="35">
        <f t="shared" si="33"/>
        <v>0</v>
      </c>
      <c r="L169">
        <v>18300</v>
      </c>
      <c r="M169" s="38">
        <v>0</v>
      </c>
      <c r="N169" s="38">
        <f t="shared" si="30"/>
        <v>0</v>
      </c>
      <c r="O169" s="38"/>
      <c r="P169" s="52">
        <v>18300</v>
      </c>
      <c r="Q169" s="53">
        <v>0</v>
      </c>
      <c r="R169" s="53">
        <f t="shared" si="31"/>
        <v>0</v>
      </c>
      <c r="T169" s="20">
        <v>18300</v>
      </c>
      <c r="U169" s="21"/>
      <c r="V169" s="22">
        <v>12.653</v>
      </c>
      <c r="W169" s="22">
        <v>13</v>
      </c>
      <c r="X169" s="47">
        <f t="shared" si="26"/>
        <v>0.34699999999999953</v>
      </c>
      <c r="Y169" s="22"/>
      <c r="Z169" s="22">
        <v>2302.6950000000002</v>
      </c>
      <c r="AA169" s="21">
        <v>2295</v>
      </c>
      <c r="AB169" s="21">
        <f t="shared" si="27"/>
        <v>7.6950000000001637</v>
      </c>
      <c r="AC169" s="21"/>
    </row>
    <row r="170" spans="1:29" x14ac:dyDescent="0.25">
      <c r="A170" s="11">
        <v>18350</v>
      </c>
      <c r="B170">
        <v>40</v>
      </c>
      <c r="C170" s="35">
        <f t="shared" si="28"/>
        <v>49</v>
      </c>
      <c r="D170">
        <v>2200</v>
      </c>
      <c r="E170" s="35">
        <f t="shared" si="29"/>
        <v>4162</v>
      </c>
      <c r="F170" s="10"/>
      <c r="G170" s="11">
        <v>18350</v>
      </c>
      <c r="I170" s="35">
        <f>(H170+H169)*(G170-G169)/2/27</f>
        <v>0</v>
      </c>
      <c r="L170">
        <v>18350</v>
      </c>
      <c r="M170" s="38">
        <v>0</v>
      </c>
      <c r="N170" s="38">
        <f t="shared" si="30"/>
        <v>0</v>
      </c>
      <c r="O170" s="38"/>
      <c r="P170" s="52">
        <v>18350</v>
      </c>
      <c r="Q170" s="53">
        <v>0</v>
      </c>
      <c r="R170" s="53">
        <f t="shared" si="31"/>
        <v>0</v>
      </c>
      <c r="T170" s="20">
        <v>18350</v>
      </c>
      <c r="U170" s="21"/>
      <c r="V170" s="22">
        <v>40.14</v>
      </c>
      <c r="W170" s="22">
        <v>40</v>
      </c>
      <c r="X170" s="47">
        <f t="shared" si="26"/>
        <v>0.14000000000000057</v>
      </c>
      <c r="Y170" s="22"/>
      <c r="Z170" s="22">
        <v>2207.422</v>
      </c>
      <c r="AA170" s="21">
        <v>2200</v>
      </c>
      <c r="AB170" s="21">
        <f t="shared" si="27"/>
        <v>7.4220000000000255</v>
      </c>
      <c r="AC170" s="21"/>
    </row>
    <row r="171" spans="1:29" x14ac:dyDescent="0.25">
      <c r="A171" s="11">
        <v>18400</v>
      </c>
      <c r="B171">
        <v>48</v>
      </c>
      <c r="C171" s="35">
        <f t="shared" si="28"/>
        <v>81</v>
      </c>
      <c r="D171">
        <v>2307</v>
      </c>
      <c r="E171" s="35">
        <f t="shared" si="29"/>
        <v>4173</v>
      </c>
      <c r="F171" s="10"/>
      <c r="G171" s="11">
        <v>18400</v>
      </c>
      <c r="I171" s="35">
        <f t="shared" ref="I171:I174" si="34">(H171+H170)*(G171-G170)/2/27</f>
        <v>0</v>
      </c>
      <c r="L171">
        <v>18400</v>
      </c>
      <c r="M171" s="38">
        <v>0</v>
      </c>
      <c r="N171" s="38">
        <f t="shared" si="30"/>
        <v>0</v>
      </c>
      <c r="O171" s="38"/>
      <c r="P171" s="52">
        <v>18400</v>
      </c>
      <c r="Q171" s="53">
        <v>0</v>
      </c>
      <c r="R171" s="53">
        <f t="shared" si="31"/>
        <v>0</v>
      </c>
      <c r="T171" s="20">
        <v>18400</v>
      </c>
      <c r="U171" s="21"/>
      <c r="V171" s="22">
        <v>48.283999999999999</v>
      </c>
      <c r="W171" s="22">
        <v>48</v>
      </c>
      <c r="X171" s="47">
        <f t="shared" si="26"/>
        <v>0.28399999999999892</v>
      </c>
      <c r="Y171" s="22"/>
      <c r="Z171" s="22">
        <v>2313.875</v>
      </c>
      <c r="AA171" s="21">
        <v>2307</v>
      </c>
      <c r="AB171" s="21">
        <f t="shared" si="27"/>
        <v>6.875</v>
      </c>
      <c r="AC171" s="21"/>
    </row>
    <row r="172" spans="1:29" x14ac:dyDescent="0.25">
      <c r="A172" s="11">
        <v>18450</v>
      </c>
      <c r="B172" s="14">
        <v>13</v>
      </c>
      <c r="C172" s="35">
        <f t="shared" si="28"/>
        <v>56</v>
      </c>
      <c r="D172" s="14">
        <v>2464</v>
      </c>
      <c r="E172" s="35">
        <f t="shared" si="29"/>
        <v>4418</v>
      </c>
      <c r="F172" s="10"/>
      <c r="G172" s="11">
        <v>18450</v>
      </c>
      <c r="I172" s="35">
        <f t="shared" si="34"/>
        <v>0</v>
      </c>
      <c r="L172">
        <v>18450</v>
      </c>
      <c r="M172" s="38">
        <v>0</v>
      </c>
      <c r="N172" s="38">
        <f t="shared" si="30"/>
        <v>0</v>
      </c>
      <c r="O172" s="38"/>
      <c r="P172" s="52">
        <v>18450</v>
      </c>
      <c r="Q172" s="53">
        <v>0</v>
      </c>
      <c r="R172" s="53">
        <f t="shared" si="31"/>
        <v>0</v>
      </c>
      <c r="T172" s="20">
        <v>18450</v>
      </c>
      <c r="U172" s="21"/>
      <c r="V172" s="22">
        <v>12.593</v>
      </c>
      <c r="W172" s="22">
        <v>13</v>
      </c>
      <c r="X172" s="47">
        <f t="shared" si="26"/>
        <v>0.40700000000000003</v>
      </c>
      <c r="Y172" s="22"/>
      <c r="Z172" s="22">
        <v>2470.52</v>
      </c>
      <c r="AA172" s="21">
        <v>2464</v>
      </c>
      <c r="AB172" s="21">
        <f t="shared" si="27"/>
        <v>6.5199999999999818</v>
      </c>
      <c r="AC172" s="21"/>
    </row>
    <row r="173" spans="1:29" x14ac:dyDescent="0.25">
      <c r="A173" s="11">
        <v>18500</v>
      </c>
      <c r="B173" s="14">
        <v>17</v>
      </c>
      <c r="C173" s="35">
        <f t="shared" si="28"/>
        <v>28</v>
      </c>
      <c r="D173" s="14">
        <v>2357</v>
      </c>
      <c r="E173" s="35">
        <f t="shared" si="29"/>
        <v>4464</v>
      </c>
      <c r="F173" s="10"/>
      <c r="G173" s="11">
        <v>18500</v>
      </c>
      <c r="I173" s="35">
        <f t="shared" si="34"/>
        <v>0</v>
      </c>
      <c r="L173">
        <v>18500</v>
      </c>
      <c r="M173" s="38">
        <v>0</v>
      </c>
      <c r="N173" s="38">
        <f t="shared" si="30"/>
        <v>0</v>
      </c>
      <c r="O173" s="38"/>
      <c r="P173" s="52">
        <v>18500</v>
      </c>
      <c r="Q173" s="53">
        <v>0</v>
      </c>
      <c r="R173" s="53">
        <f t="shared" si="31"/>
        <v>0</v>
      </c>
      <c r="T173" s="20">
        <v>18500</v>
      </c>
      <c r="U173" s="21"/>
      <c r="V173" s="22">
        <v>17.289000000000001</v>
      </c>
      <c r="W173" s="22">
        <v>17</v>
      </c>
      <c r="X173" s="47">
        <f t="shared" si="26"/>
        <v>0.28900000000000148</v>
      </c>
      <c r="Y173" s="22"/>
      <c r="Z173" s="22">
        <v>2363.154</v>
      </c>
      <c r="AA173" s="21">
        <v>2357</v>
      </c>
      <c r="AB173" s="21">
        <f t="shared" si="27"/>
        <v>6.1539999999999964</v>
      </c>
      <c r="AC173" s="21"/>
    </row>
    <row r="174" spans="1:29" x14ac:dyDescent="0.25">
      <c r="A174" s="11">
        <v>18550</v>
      </c>
      <c r="B174" s="14">
        <v>22</v>
      </c>
      <c r="C174" s="35">
        <f t="shared" si="28"/>
        <v>36</v>
      </c>
      <c r="D174" s="14">
        <v>2414</v>
      </c>
      <c r="E174" s="35">
        <f t="shared" si="29"/>
        <v>4418</v>
      </c>
      <c r="F174" s="10"/>
      <c r="G174" s="11">
        <v>18550</v>
      </c>
      <c r="I174" s="35">
        <f t="shared" si="34"/>
        <v>0</v>
      </c>
      <c r="L174">
        <v>18550</v>
      </c>
      <c r="M174" s="38">
        <v>0</v>
      </c>
      <c r="N174" s="38">
        <f t="shared" si="30"/>
        <v>0</v>
      </c>
      <c r="O174" s="38"/>
      <c r="P174" s="52">
        <v>18550</v>
      </c>
      <c r="Q174" s="53">
        <v>0</v>
      </c>
      <c r="R174" s="53">
        <f t="shared" si="31"/>
        <v>0</v>
      </c>
      <c r="T174" s="20">
        <v>18550</v>
      </c>
      <c r="U174" s="21"/>
      <c r="V174" s="22">
        <v>21.704999999999998</v>
      </c>
      <c r="W174" s="22">
        <v>22</v>
      </c>
      <c r="X174" s="47">
        <f t="shared" si="26"/>
        <v>0.29500000000000171</v>
      </c>
      <c r="Y174" s="22"/>
      <c r="Z174" s="22">
        <v>2420.3020000000001</v>
      </c>
      <c r="AA174" s="21">
        <v>2414</v>
      </c>
      <c r="AB174" s="21">
        <f t="shared" si="27"/>
        <v>6.3020000000001346</v>
      </c>
      <c r="AC174" s="21"/>
    </row>
    <row r="175" spans="1:29" x14ac:dyDescent="0.25">
      <c r="A175" s="11">
        <v>18600</v>
      </c>
      <c r="B175" s="14">
        <v>13</v>
      </c>
      <c r="C175" s="35">
        <f t="shared" si="28"/>
        <v>32</v>
      </c>
      <c r="D175" s="14">
        <v>2895</v>
      </c>
      <c r="E175" s="35">
        <f t="shared" si="29"/>
        <v>4916</v>
      </c>
      <c r="F175" s="10"/>
      <c r="G175" s="11">
        <v>18600</v>
      </c>
      <c r="I175" s="35">
        <f>ROUND(((H175+H174)*(G175-G174)/2/27),0)</f>
        <v>0</v>
      </c>
      <c r="L175">
        <v>18600</v>
      </c>
      <c r="M175" s="38">
        <v>0</v>
      </c>
      <c r="N175" s="38">
        <f t="shared" si="30"/>
        <v>0</v>
      </c>
      <c r="O175" s="38"/>
      <c r="P175" s="52">
        <v>18600</v>
      </c>
      <c r="Q175" s="53">
        <v>0</v>
      </c>
      <c r="R175" s="53">
        <f t="shared" si="31"/>
        <v>0</v>
      </c>
      <c r="T175" s="20">
        <v>18600</v>
      </c>
      <c r="U175" s="21"/>
      <c r="V175" s="22">
        <v>12.756</v>
      </c>
      <c r="W175" s="22">
        <v>13</v>
      </c>
      <c r="X175" s="47">
        <f t="shared" si="26"/>
        <v>0.24399999999999977</v>
      </c>
      <c r="Y175" s="22"/>
      <c r="Z175" s="22">
        <v>2902.6039999999998</v>
      </c>
      <c r="AA175" s="21">
        <v>2895</v>
      </c>
      <c r="AB175" s="21">
        <f t="shared" si="27"/>
        <v>7.6039999999998145</v>
      </c>
      <c r="AC175" s="21"/>
    </row>
    <row r="176" spans="1:29" x14ac:dyDescent="0.25">
      <c r="A176" s="11">
        <v>18650</v>
      </c>
      <c r="B176" s="14">
        <v>9</v>
      </c>
      <c r="C176" s="35">
        <f t="shared" si="28"/>
        <v>20</v>
      </c>
      <c r="D176" s="14">
        <v>3103</v>
      </c>
      <c r="E176" s="35">
        <f t="shared" si="29"/>
        <v>5554</v>
      </c>
      <c r="F176" s="10"/>
      <c r="G176" s="11">
        <v>18650</v>
      </c>
      <c r="I176" s="35">
        <f t="shared" ref="I176:I184" si="35">ROUND(((H176+H175)*(G176-G175)/2/27),0)</f>
        <v>0</v>
      </c>
      <c r="L176">
        <v>18650</v>
      </c>
      <c r="M176" s="38">
        <v>0</v>
      </c>
      <c r="N176" s="38">
        <f t="shared" si="30"/>
        <v>0</v>
      </c>
      <c r="O176" s="38"/>
      <c r="P176" s="52">
        <v>18650</v>
      </c>
      <c r="Q176" s="53">
        <v>0</v>
      </c>
      <c r="R176" s="53">
        <f t="shared" si="31"/>
        <v>0</v>
      </c>
      <c r="T176" s="20">
        <v>18650</v>
      </c>
      <c r="U176" s="21"/>
      <c r="V176" s="22">
        <v>9.4109999999999996</v>
      </c>
      <c r="W176" s="22">
        <v>9</v>
      </c>
      <c r="X176" s="47">
        <f t="shared" si="26"/>
        <v>0.41099999999999959</v>
      </c>
      <c r="Y176" s="22"/>
      <c r="Z176" s="22">
        <v>3109.7420000000002</v>
      </c>
      <c r="AA176" s="21">
        <v>3103</v>
      </c>
      <c r="AB176" s="21">
        <f t="shared" si="27"/>
        <v>6.7420000000001892</v>
      </c>
      <c r="AC176" s="21"/>
    </row>
    <row r="177" spans="1:29" x14ac:dyDescent="0.25">
      <c r="A177" s="11">
        <v>18700</v>
      </c>
      <c r="B177" s="14">
        <v>16</v>
      </c>
      <c r="C177" s="35">
        <f t="shared" si="28"/>
        <v>23</v>
      </c>
      <c r="D177" s="14">
        <v>3201</v>
      </c>
      <c r="E177" s="35">
        <f t="shared" si="29"/>
        <v>5837</v>
      </c>
      <c r="F177" s="10"/>
      <c r="G177" s="11">
        <v>18700</v>
      </c>
      <c r="I177" s="35">
        <f t="shared" si="35"/>
        <v>0</v>
      </c>
      <c r="L177">
        <v>18700</v>
      </c>
      <c r="M177" s="38">
        <v>0</v>
      </c>
      <c r="N177" s="38">
        <f t="shared" si="30"/>
        <v>0</v>
      </c>
      <c r="O177" s="38"/>
      <c r="P177" s="52">
        <v>18700</v>
      </c>
      <c r="Q177" s="53">
        <v>0</v>
      </c>
      <c r="R177" s="53">
        <f t="shared" si="31"/>
        <v>0</v>
      </c>
      <c r="T177" s="20">
        <v>18700</v>
      </c>
      <c r="U177" s="21"/>
      <c r="V177" s="22">
        <v>15.667</v>
      </c>
      <c r="W177" s="22">
        <v>16</v>
      </c>
      <c r="X177" s="47">
        <f t="shared" si="26"/>
        <v>0.33300000000000018</v>
      </c>
      <c r="Y177" s="22"/>
      <c r="Z177" s="22">
        <v>3207.857</v>
      </c>
      <c r="AA177" s="21">
        <v>3201</v>
      </c>
      <c r="AB177" s="21">
        <f t="shared" si="27"/>
        <v>6.8569999999999709</v>
      </c>
      <c r="AC177" s="21"/>
    </row>
    <row r="178" spans="1:29" x14ac:dyDescent="0.25">
      <c r="A178" s="11">
        <v>18750</v>
      </c>
      <c r="B178" s="14">
        <v>13</v>
      </c>
      <c r="C178" s="35">
        <f t="shared" si="28"/>
        <v>27</v>
      </c>
      <c r="D178" s="14">
        <v>3267</v>
      </c>
      <c r="E178" s="35">
        <f t="shared" si="29"/>
        <v>5989</v>
      </c>
      <c r="F178" s="10"/>
      <c r="G178" s="11">
        <v>18750</v>
      </c>
      <c r="I178" s="35">
        <f t="shared" si="35"/>
        <v>0</v>
      </c>
      <c r="L178">
        <v>18750</v>
      </c>
      <c r="M178" s="38">
        <v>0</v>
      </c>
      <c r="N178" s="38">
        <f t="shared" si="30"/>
        <v>0</v>
      </c>
      <c r="O178" s="38"/>
      <c r="P178" s="52">
        <v>18750</v>
      </c>
      <c r="Q178" s="53">
        <v>0</v>
      </c>
      <c r="R178" s="53">
        <f t="shared" si="31"/>
        <v>0</v>
      </c>
      <c r="T178" s="20">
        <v>18750</v>
      </c>
      <c r="U178" s="21"/>
      <c r="V178" s="22">
        <v>12.638</v>
      </c>
      <c r="W178" s="22">
        <v>13</v>
      </c>
      <c r="X178" s="47">
        <f t="shared" si="26"/>
        <v>0.3620000000000001</v>
      </c>
      <c r="Y178" s="22"/>
      <c r="Z178" s="22">
        <v>3273.4369999999999</v>
      </c>
      <c r="AA178" s="21">
        <v>3267</v>
      </c>
      <c r="AB178" s="21">
        <f t="shared" si="27"/>
        <v>6.4369999999998981</v>
      </c>
      <c r="AC178" s="21"/>
    </row>
    <row r="179" spans="1:29" x14ac:dyDescent="0.25">
      <c r="A179" s="11">
        <v>18800</v>
      </c>
      <c r="B179" s="14">
        <v>25</v>
      </c>
      <c r="C179" s="35">
        <f t="shared" si="28"/>
        <v>35</v>
      </c>
      <c r="D179" s="14">
        <v>3255</v>
      </c>
      <c r="E179" s="35">
        <f t="shared" si="29"/>
        <v>6039</v>
      </c>
      <c r="F179" s="10"/>
      <c r="G179" s="11">
        <v>18800</v>
      </c>
      <c r="I179" s="35">
        <f t="shared" si="35"/>
        <v>0</v>
      </c>
      <c r="L179">
        <v>18800</v>
      </c>
      <c r="M179" s="38">
        <v>0</v>
      </c>
      <c r="N179" s="38">
        <f t="shared" si="30"/>
        <v>0</v>
      </c>
      <c r="O179" s="38"/>
      <c r="P179" s="52">
        <v>18800</v>
      </c>
      <c r="Q179" s="53">
        <v>0</v>
      </c>
      <c r="R179" s="53">
        <f t="shared" si="31"/>
        <v>0</v>
      </c>
      <c r="T179" s="20">
        <v>18800</v>
      </c>
      <c r="U179" s="21"/>
      <c r="V179" s="22">
        <v>25.135999999999999</v>
      </c>
      <c r="W179" s="22">
        <v>25</v>
      </c>
      <c r="X179" s="47">
        <f t="shared" si="26"/>
        <v>0.13599999999999923</v>
      </c>
      <c r="Y179" s="22"/>
      <c r="Z179" s="22">
        <v>3261.61</v>
      </c>
      <c r="AA179" s="21">
        <v>3256</v>
      </c>
      <c r="AB179" s="21">
        <f t="shared" si="27"/>
        <v>5.6100000000001273</v>
      </c>
      <c r="AC179" s="21"/>
    </row>
    <row r="180" spans="1:29" x14ac:dyDescent="0.25">
      <c r="A180" s="11">
        <v>18850</v>
      </c>
      <c r="B180" s="14">
        <v>14</v>
      </c>
      <c r="C180" s="35">
        <f t="shared" si="28"/>
        <v>36</v>
      </c>
      <c r="D180" s="14">
        <v>2986</v>
      </c>
      <c r="E180" s="35">
        <f t="shared" si="29"/>
        <v>5779</v>
      </c>
      <c r="F180" s="10"/>
      <c r="G180" s="11">
        <v>18850</v>
      </c>
      <c r="I180" s="35">
        <f t="shared" si="35"/>
        <v>0</v>
      </c>
      <c r="L180">
        <v>18850</v>
      </c>
      <c r="M180" s="38">
        <v>0</v>
      </c>
      <c r="N180" s="38">
        <f t="shared" si="30"/>
        <v>0</v>
      </c>
      <c r="O180" s="38"/>
      <c r="P180" s="52">
        <v>18850</v>
      </c>
      <c r="Q180" s="53">
        <v>0</v>
      </c>
      <c r="R180" s="53">
        <f t="shared" si="31"/>
        <v>0</v>
      </c>
      <c r="T180" s="20">
        <v>18850</v>
      </c>
      <c r="U180" s="21"/>
      <c r="V180" s="22">
        <v>0</v>
      </c>
      <c r="W180" s="22">
        <v>13.76</v>
      </c>
      <c r="X180" s="47">
        <f t="shared" si="26"/>
        <v>13.76</v>
      </c>
      <c r="Y180" s="22"/>
      <c r="Z180" s="22">
        <v>2109.1750000000002</v>
      </c>
      <c r="AA180" s="22">
        <v>2985.68</v>
      </c>
      <c r="AB180" s="21">
        <f t="shared" si="27"/>
        <v>876.50499999999965</v>
      </c>
      <c r="AC180" s="21"/>
    </row>
    <row r="181" spans="1:29" x14ac:dyDescent="0.25">
      <c r="A181" s="11">
        <v>18900</v>
      </c>
      <c r="B181" s="14">
        <v>44</v>
      </c>
      <c r="C181" s="35">
        <f t="shared" si="28"/>
        <v>54</v>
      </c>
      <c r="D181" s="14">
        <v>2748</v>
      </c>
      <c r="E181" s="35">
        <f t="shared" si="29"/>
        <v>5309</v>
      </c>
      <c r="F181" s="10"/>
      <c r="G181" s="11">
        <v>18900</v>
      </c>
      <c r="I181" s="35">
        <f t="shared" si="35"/>
        <v>0</v>
      </c>
      <c r="L181">
        <v>18900</v>
      </c>
      <c r="M181" s="38">
        <v>0</v>
      </c>
      <c r="N181" s="38">
        <f t="shared" si="30"/>
        <v>0</v>
      </c>
      <c r="O181" s="38"/>
      <c r="P181" s="52">
        <v>18900</v>
      </c>
      <c r="Q181" s="53">
        <v>0</v>
      </c>
      <c r="R181" s="53">
        <f t="shared" si="31"/>
        <v>0</v>
      </c>
      <c r="T181" s="20">
        <v>18900</v>
      </c>
      <c r="U181" s="21"/>
      <c r="V181" s="22">
        <v>0</v>
      </c>
      <c r="W181" s="22">
        <v>43.9</v>
      </c>
      <c r="X181" s="47">
        <f t="shared" si="26"/>
        <v>43.9</v>
      </c>
      <c r="Y181" s="22"/>
      <c r="Z181" s="22">
        <v>1941.8710000000001</v>
      </c>
      <c r="AA181" s="22">
        <v>2747.84</v>
      </c>
      <c r="AB181" s="21">
        <f t="shared" si="27"/>
        <v>805.96900000000005</v>
      </c>
      <c r="AC181" s="21"/>
    </row>
    <row r="182" spans="1:29" x14ac:dyDescent="0.25">
      <c r="A182" s="11">
        <v>18950</v>
      </c>
      <c r="B182" s="14">
        <v>0</v>
      </c>
      <c r="C182" s="35">
        <f t="shared" si="28"/>
        <v>41</v>
      </c>
      <c r="D182" s="14">
        <v>2683</v>
      </c>
      <c r="E182" s="35">
        <f t="shared" si="29"/>
        <v>5029</v>
      </c>
      <c r="F182" s="10"/>
      <c r="G182" s="11">
        <v>18950</v>
      </c>
      <c r="I182" s="35">
        <f t="shared" si="35"/>
        <v>0</v>
      </c>
      <c r="L182">
        <v>18950</v>
      </c>
      <c r="M182" s="38">
        <v>0</v>
      </c>
      <c r="N182" s="38">
        <f t="shared" si="30"/>
        <v>0</v>
      </c>
      <c r="O182" s="38"/>
      <c r="P182" s="52">
        <v>18950</v>
      </c>
      <c r="Q182" s="53">
        <v>0</v>
      </c>
      <c r="R182" s="53">
        <f t="shared" si="31"/>
        <v>0</v>
      </c>
      <c r="T182" s="20">
        <v>18950</v>
      </c>
      <c r="U182" s="21"/>
      <c r="V182" s="22">
        <v>0</v>
      </c>
      <c r="W182" s="22">
        <v>0</v>
      </c>
      <c r="X182" s="47">
        <f t="shared" si="26"/>
        <v>0</v>
      </c>
      <c r="Y182" s="22"/>
      <c r="Z182" s="22">
        <v>1858.499</v>
      </c>
      <c r="AA182" s="22">
        <v>2682.5</v>
      </c>
      <c r="AB182" s="21">
        <f t="shared" si="27"/>
        <v>824.00099999999998</v>
      </c>
      <c r="AC182" s="21"/>
    </row>
    <row r="183" spans="1:29" x14ac:dyDescent="0.25">
      <c r="A183" s="11">
        <v>19000</v>
      </c>
      <c r="B183" s="14">
        <v>1</v>
      </c>
      <c r="C183" s="35">
        <f t="shared" si="28"/>
        <v>1</v>
      </c>
      <c r="D183" s="14">
        <v>549</v>
      </c>
      <c r="E183" s="35">
        <f t="shared" si="29"/>
        <v>2993</v>
      </c>
      <c r="F183" s="10"/>
      <c r="G183" s="11">
        <v>19000</v>
      </c>
      <c r="I183" s="35">
        <f t="shared" si="35"/>
        <v>0</v>
      </c>
      <c r="L183">
        <v>19000</v>
      </c>
      <c r="M183" s="38">
        <v>0</v>
      </c>
      <c r="N183" s="38">
        <f t="shared" si="30"/>
        <v>0</v>
      </c>
      <c r="O183" s="38"/>
      <c r="P183" s="52">
        <v>19000</v>
      </c>
      <c r="Q183" s="53">
        <v>0</v>
      </c>
      <c r="R183" s="53">
        <f t="shared" si="31"/>
        <v>0</v>
      </c>
      <c r="T183" s="20">
        <v>19000</v>
      </c>
      <c r="U183" s="21"/>
      <c r="V183" s="22">
        <v>0</v>
      </c>
      <c r="W183" s="22">
        <v>0.62939999999999996</v>
      </c>
      <c r="X183" s="47">
        <f t="shared" si="26"/>
        <v>0.62939999999999996</v>
      </c>
      <c r="Y183" s="22"/>
      <c r="Z183" s="22">
        <v>105.629</v>
      </c>
      <c r="AA183" s="22">
        <v>548.69000000000005</v>
      </c>
      <c r="AB183" s="21">
        <f t="shared" si="27"/>
        <v>443.06100000000004</v>
      </c>
      <c r="AC183" s="21"/>
    </row>
    <row r="184" spans="1:29" x14ac:dyDescent="0.25">
      <c r="A184" s="11">
        <v>19010</v>
      </c>
      <c r="B184" s="14">
        <v>16</v>
      </c>
      <c r="C184" s="35">
        <f t="shared" si="28"/>
        <v>3</v>
      </c>
      <c r="D184" s="14">
        <v>76</v>
      </c>
      <c r="E184" s="35">
        <f t="shared" si="29"/>
        <v>116</v>
      </c>
      <c r="F184" s="10"/>
      <c r="G184" s="11">
        <v>19010</v>
      </c>
      <c r="I184" s="35">
        <f t="shared" si="35"/>
        <v>0</v>
      </c>
      <c r="L184">
        <v>19010</v>
      </c>
      <c r="M184" s="38">
        <v>0</v>
      </c>
      <c r="N184" s="38">
        <f t="shared" si="30"/>
        <v>0</v>
      </c>
      <c r="O184" s="38"/>
      <c r="P184" s="52">
        <v>19010</v>
      </c>
      <c r="Q184" s="53">
        <v>0</v>
      </c>
      <c r="R184" s="53">
        <f t="shared" si="31"/>
        <v>0</v>
      </c>
      <c r="T184" s="20">
        <v>19010</v>
      </c>
      <c r="U184" s="21"/>
      <c r="V184" s="22">
        <v>15.26</v>
      </c>
      <c r="W184" s="22">
        <v>15.75</v>
      </c>
      <c r="X184" s="47">
        <f t="shared" si="26"/>
        <v>0.49000000000000021</v>
      </c>
      <c r="Y184" s="22"/>
      <c r="Z184" s="22">
        <v>0</v>
      </c>
      <c r="AA184" s="22">
        <v>76.349999999999994</v>
      </c>
      <c r="AB184" s="21">
        <f t="shared" si="27"/>
        <v>76.349999999999994</v>
      </c>
      <c r="AC184" s="21"/>
    </row>
    <row r="185" spans="1:29" x14ac:dyDescent="0.25">
      <c r="C185" s="35"/>
      <c r="E185" s="35"/>
      <c r="F185" s="10"/>
      <c r="I185" s="24"/>
      <c r="M185" s="24"/>
      <c r="N185" s="24"/>
      <c r="O185" s="24"/>
      <c r="P185" s="54"/>
      <c r="Q185" s="54"/>
      <c r="R185" s="52"/>
      <c r="V185" s="22"/>
      <c r="AB185" s="21"/>
      <c r="AC185" s="21"/>
    </row>
    <row r="186" spans="1:29" x14ac:dyDescent="0.25">
      <c r="A186" s="11"/>
      <c r="C186" s="24">
        <f>SUM(C4:C184)</f>
        <v>280858</v>
      </c>
      <c r="E186" s="24">
        <f>SUM(E4:E184)</f>
        <v>317522</v>
      </c>
      <c r="I186" s="24">
        <f>SUM(I3:I184)</f>
        <v>1698</v>
      </c>
      <c r="M186" s="24"/>
      <c r="N186" s="24">
        <f>SUM(N3:N184)</f>
        <v>8720</v>
      </c>
      <c r="O186" s="24"/>
      <c r="P186" s="54"/>
      <c r="Q186" s="54"/>
      <c r="R186" s="69">
        <f>SUM(R3:R184)</f>
        <v>112768</v>
      </c>
      <c r="V186" s="22"/>
      <c r="AB186" s="21"/>
      <c r="AC186" s="21"/>
    </row>
    <row r="187" spans="1:29" x14ac:dyDescent="0.25">
      <c r="V187" s="22"/>
      <c r="AB187" s="21"/>
      <c r="AC187" s="21"/>
    </row>
    <row r="188" spans="1:29" x14ac:dyDescent="0.25">
      <c r="V188" s="22"/>
    </row>
    <row r="190" spans="1:29" x14ac:dyDescent="0.25">
      <c r="I190" s="3"/>
    </row>
    <row r="191" spans="1:29" ht="15.75" x14ac:dyDescent="0.25">
      <c r="D191" s="70"/>
      <c r="E191" s="71"/>
      <c r="F191" s="71"/>
      <c r="G191" s="71"/>
      <c r="I191" s="3"/>
    </row>
    <row r="192" spans="1:29" x14ac:dyDescent="0.25">
      <c r="I192" s="3"/>
    </row>
  </sheetData>
  <conditionalFormatting sqref="X3:X50 X52:X184">
    <cfRule type="cellIs" dxfId="20" priority="3" operator="greaterThan">
      <formula>5</formula>
    </cfRule>
  </conditionalFormatting>
  <conditionalFormatting sqref="AB3:AB50 AB52:AB184">
    <cfRule type="cellIs" dxfId="19" priority="1" operator="greater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6F8B-B128-4AB1-8BE0-DC5EA6E7EB23}">
  <sheetPr>
    <tabColor rgb="FF92D050"/>
    <pageSetUpPr fitToPage="1"/>
  </sheetPr>
  <dimension ref="A1:AD42"/>
  <sheetViews>
    <sheetView topLeftCell="F1" zoomScaleNormal="100" workbookViewId="0">
      <pane ySplit="2" topLeftCell="A3" activePane="bottomLeft" state="frozen"/>
      <selection pane="bottomLeft" activeCell="O30" sqref="O30"/>
    </sheetView>
  </sheetViews>
  <sheetFormatPr defaultRowHeight="15" x14ac:dyDescent="0.25"/>
  <cols>
    <col min="3" max="3" width="10.28515625" customWidth="1"/>
    <col min="12" max="12" width="15.42578125" customWidth="1"/>
    <col min="13" max="13" width="9.5703125" bestFit="1" customWidth="1"/>
    <col min="14" max="14" width="11.85546875" customWidth="1"/>
    <col min="15" max="17" width="14.28515625" customWidth="1"/>
    <col min="23" max="29" width="0" hidden="1" customWidth="1"/>
  </cols>
  <sheetData>
    <row r="1" spans="1:30" x14ac:dyDescent="0.25">
      <c r="B1" t="s">
        <v>1</v>
      </c>
      <c r="D1" t="s">
        <v>4</v>
      </c>
      <c r="G1" t="s">
        <v>119</v>
      </c>
      <c r="L1" t="s">
        <v>9</v>
      </c>
      <c r="O1" s="7"/>
      <c r="P1" s="25" t="s">
        <v>117</v>
      </c>
      <c r="Q1" s="7"/>
      <c r="R1" s="1"/>
      <c r="S1" s="49" t="s">
        <v>139</v>
      </c>
      <c r="T1" s="49"/>
      <c r="U1" s="49"/>
    </row>
    <row r="2" spans="1:30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K2" t="s">
        <v>0</v>
      </c>
      <c r="L2" t="s">
        <v>2</v>
      </c>
      <c r="M2" t="s">
        <v>3</v>
      </c>
      <c r="N2" s="4"/>
      <c r="O2" t="s">
        <v>0</v>
      </c>
      <c r="P2" t="s">
        <v>2</v>
      </c>
      <c r="Q2" t="s">
        <v>3</v>
      </c>
      <c r="R2" s="15"/>
      <c r="S2" s="50" t="s">
        <v>0</v>
      </c>
      <c r="T2" s="50" t="s">
        <v>2</v>
      </c>
      <c r="U2" s="50" t="s">
        <v>3</v>
      </c>
      <c r="W2" t="s">
        <v>21</v>
      </c>
      <c r="X2" t="s">
        <v>20</v>
      </c>
      <c r="AA2" t="s">
        <v>22</v>
      </c>
      <c r="AB2" t="s">
        <v>20</v>
      </c>
    </row>
    <row r="3" spans="1:30" ht="16.5" customHeight="1" x14ac:dyDescent="0.25">
      <c r="A3" s="11">
        <v>5020</v>
      </c>
      <c r="B3" s="34">
        <v>332</v>
      </c>
      <c r="C3" s="34"/>
      <c r="D3" s="34">
        <v>0</v>
      </c>
      <c r="E3" s="10"/>
      <c r="F3" s="10"/>
      <c r="G3" s="11">
        <v>5020</v>
      </c>
      <c r="H3" s="10"/>
      <c r="I3" s="10"/>
      <c r="J3" s="10"/>
      <c r="K3" s="11"/>
      <c r="M3" s="10"/>
      <c r="N3" s="4"/>
      <c r="O3" s="11">
        <v>5020</v>
      </c>
      <c r="P3" s="10">
        <v>0</v>
      </c>
      <c r="Q3" s="10"/>
      <c r="R3" s="16"/>
      <c r="S3" s="55">
        <v>5020</v>
      </c>
      <c r="T3" s="59">
        <v>0</v>
      </c>
      <c r="U3" s="56"/>
      <c r="V3" s="21"/>
      <c r="W3" s="22">
        <v>332</v>
      </c>
      <c r="X3" s="21">
        <v>332</v>
      </c>
      <c r="Y3" s="21">
        <f>ABS(W3-X3)</f>
        <v>0</v>
      </c>
      <c r="Z3" s="21"/>
      <c r="AA3" s="22">
        <v>0</v>
      </c>
      <c r="AB3" s="21">
        <v>0</v>
      </c>
      <c r="AC3" s="21">
        <f>ABS(AA3-AB3)</f>
        <v>0</v>
      </c>
      <c r="AD3" s="21"/>
    </row>
    <row r="4" spans="1:30" ht="16.5" customHeight="1" x14ac:dyDescent="0.25">
      <c r="A4" s="11">
        <v>5050</v>
      </c>
      <c r="B4" s="35">
        <v>577</v>
      </c>
      <c r="C4" s="10">
        <f t="shared" ref="C4:C23" si="0">ROUND(((B4+B3)*(A4-A3)/2/27),0)</f>
        <v>505</v>
      </c>
      <c r="D4" s="34">
        <v>0</v>
      </c>
      <c r="E4" s="10">
        <f t="shared" ref="E4:E23" si="1">ROUND(((D4+D3)*(A4-A3)/2/27),0)</f>
        <v>0</v>
      </c>
      <c r="F4" s="10"/>
      <c r="G4" s="11">
        <v>5050</v>
      </c>
      <c r="H4" s="10">
        <v>0</v>
      </c>
      <c r="I4" s="10">
        <f>ROUND(((H4+H3)*(G4-G3)/2/27),0)</f>
        <v>0</v>
      </c>
      <c r="J4" s="10"/>
      <c r="K4" s="11"/>
      <c r="M4" s="10">
        <f>(L4+L3)*(K4-K3)/2/27</f>
        <v>0</v>
      </c>
      <c r="N4" s="4"/>
      <c r="O4" s="11">
        <v>5050</v>
      </c>
      <c r="P4" s="10">
        <v>0</v>
      </c>
      <c r="Q4" s="10">
        <f>ROUND(((P4+P3)*(O4-O3)/2/27),0)</f>
        <v>0</v>
      </c>
      <c r="R4" s="16"/>
      <c r="S4" s="55">
        <v>5050</v>
      </c>
      <c r="T4" s="59">
        <v>0</v>
      </c>
      <c r="U4" s="56">
        <f>ROUND(((T4+T3)*(S4-S3)/2/27),0)</f>
        <v>0</v>
      </c>
      <c r="V4" s="21"/>
      <c r="W4" s="22">
        <v>235</v>
      </c>
      <c r="X4" s="21">
        <v>577</v>
      </c>
      <c r="Y4" s="21">
        <f t="shared" ref="Y4:Y23" si="2">ABS(W4-X4)</f>
        <v>342</v>
      </c>
      <c r="Z4" s="21"/>
      <c r="AA4" s="22">
        <v>0</v>
      </c>
      <c r="AB4" s="21">
        <v>0</v>
      </c>
      <c r="AC4" s="21">
        <f t="shared" ref="AC4:AC23" si="3">ABS(AA4-AB4)</f>
        <v>0</v>
      </c>
      <c r="AD4" s="21"/>
    </row>
    <row r="5" spans="1:30" ht="16.5" customHeight="1" x14ac:dyDescent="0.25">
      <c r="A5" s="11">
        <v>5100</v>
      </c>
      <c r="B5">
        <v>628</v>
      </c>
      <c r="C5" s="10">
        <f t="shared" si="0"/>
        <v>1116</v>
      </c>
      <c r="D5">
        <v>0</v>
      </c>
      <c r="E5" s="10">
        <f t="shared" si="1"/>
        <v>0</v>
      </c>
      <c r="F5" s="10"/>
      <c r="G5" s="11">
        <v>5100</v>
      </c>
      <c r="H5" s="10">
        <v>0</v>
      </c>
      <c r="I5" s="10">
        <f t="shared" ref="I5:I23" si="4">ROUND(((H5+H4)*(G5-G4)/2/27),0)</f>
        <v>0</v>
      </c>
      <c r="J5" s="10"/>
      <c r="K5" s="11"/>
      <c r="M5" s="10">
        <f t="shared" ref="M5:M8" si="5">(L5+L4)*(K5-K4)/2/27</f>
        <v>0</v>
      </c>
      <c r="N5" s="4"/>
      <c r="O5" s="11">
        <v>5100</v>
      </c>
      <c r="P5" s="10">
        <v>0</v>
      </c>
      <c r="Q5" s="10">
        <f t="shared" ref="Q5:Q23" si="6">ROUND(((P5+P4)*(O5-O4)/2/27),0)</f>
        <v>0</v>
      </c>
      <c r="R5" s="16"/>
      <c r="S5" s="55">
        <v>5100</v>
      </c>
      <c r="T5" s="59">
        <v>78</v>
      </c>
      <c r="U5" s="56">
        <f t="shared" ref="U5:U23" si="7">ROUND(((T5+T4)*(S5-S4)/2/27),0)</f>
        <v>72</v>
      </c>
      <c r="V5" s="21"/>
      <c r="W5" s="22">
        <v>634</v>
      </c>
      <c r="X5" s="21">
        <v>628</v>
      </c>
      <c r="Y5" s="21">
        <f t="shared" si="2"/>
        <v>6</v>
      </c>
      <c r="Z5" s="21"/>
      <c r="AA5" s="22">
        <v>0</v>
      </c>
      <c r="AB5" s="21">
        <v>0</v>
      </c>
      <c r="AC5" s="21">
        <f t="shared" si="3"/>
        <v>0</v>
      </c>
      <c r="AD5" s="21"/>
    </row>
    <row r="6" spans="1:30" ht="16.5" customHeight="1" x14ac:dyDescent="0.25">
      <c r="A6" s="11">
        <v>5150</v>
      </c>
      <c r="B6">
        <v>157</v>
      </c>
      <c r="C6" s="10">
        <f t="shared" si="0"/>
        <v>727</v>
      </c>
      <c r="D6">
        <v>467</v>
      </c>
      <c r="E6" s="10">
        <f t="shared" si="1"/>
        <v>432</v>
      </c>
      <c r="F6" s="10"/>
      <c r="G6" s="11">
        <v>5150</v>
      </c>
      <c r="H6" s="10">
        <v>0</v>
      </c>
      <c r="I6" s="10">
        <f t="shared" si="4"/>
        <v>0</v>
      </c>
      <c r="J6" s="10"/>
      <c r="K6" s="11"/>
      <c r="M6" s="10">
        <f t="shared" si="5"/>
        <v>0</v>
      </c>
      <c r="N6" s="4"/>
      <c r="O6" s="11">
        <v>5150</v>
      </c>
      <c r="P6" s="10">
        <v>0</v>
      </c>
      <c r="Q6" s="10">
        <f t="shared" si="6"/>
        <v>0</v>
      </c>
      <c r="R6" s="16"/>
      <c r="S6" s="55">
        <v>5150</v>
      </c>
      <c r="T6" s="59">
        <v>0</v>
      </c>
      <c r="U6" s="56">
        <f t="shared" si="7"/>
        <v>72</v>
      </c>
      <c r="V6" s="21"/>
      <c r="W6" s="22">
        <v>156.827</v>
      </c>
      <c r="X6" s="21"/>
      <c r="Y6" s="21">
        <f t="shared" si="2"/>
        <v>156.827</v>
      </c>
      <c r="Z6" s="21"/>
      <c r="AA6" s="22">
        <v>442</v>
      </c>
      <c r="AB6" s="21">
        <v>467</v>
      </c>
      <c r="AC6" s="21">
        <f t="shared" si="3"/>
        <v>25</v>
      </c>
      <c r="AD6" s="21"/>
    </row>
    <row r="7" spans="1:30" ht="15.75" customHeight="1" x14ac:dyDescent="0.25">
      <c r="A7" s="11">
        <v>5200</v>
      </c>
      <c r="B7" s="14">
        <v>111</v>
      </c>
      <c r="C7" s="10">
        <f t="shared" si="0"/>
        <v>248</v>
      </c>
      <c r="D7" s="14">
        <v>1049</v>
      </c>
      <c r="E7" s="10">
        <f t="shared" si="1"/>
        <v>1404</v>
      </c>
      <c r="F7" s="10"/>
      <c r="G7" s="11">
        <v>5200</v>
      </c>
      <c r="H7" s="10">
        <v>0</v>
      </c>
      <c r="I7" s="10">
        <f t="shared" si="4"/>
        <v>0</v>
      </c>
      <c r="J7" s="10"/>
      <c r="K7" s="11"/>
      <c r="M7" s="10">
        <f t="shared" si="5"/>
        <v>0</v>
      </c>
      <c r="O7" s="11">
        <v>5200</v>
      </c>
      <c r="P7" s="10">
        <v>0</v>
      </c>
      <c r="Q7" s="10">
        <f t="shared" si="6"/>
        <v>0</v>
      </c>
      <c r="R7" s="16"/>
      <c r="S7" s="55">
        <v>5200</v>
      </c>
      <c r="T7" s="59">
        <v>0</v>
      </c>
      <c r="U7" s="56">
        <f t="shared" si="7"/>
        <v>0</v>
      </c>
      <c r="V7" s="21"/>
      <c r="W7" s="22">
        <v>110.611</v>
      </c>
      <c r="X7" s="21"/>
      <c r="Y7" s="21">
        <f t="shared" si="2"/>
        <v>110.611</v>
      </c>
      <c r="Z7" s="21"/>
      <c r="AA7" s="22">
        <v>1043</v>
      </c>
      <c r="AB7" s="21">
        <v>1049</v>
      </c>
      <c r="AC7" s="21">
        <f t="shared" si="3"/>
        <v>6</v>
      </c>
      <c r="AD7" s="21"/>
    </row>
    <row r="8" spans="1:30" x14ac:dyDescent="0.25">
      <c r="A8" s="11">
        <v>5250</v>
      </c>
      <c r="B8" s="14">
        <f>17+275</f>
        <v>292</v>
      </c>
      <c r="C8" s="10">
        <f t="shared" si="0"/>
        <v>373</v>
      </c>
      <c r="D8" s="14">
        <v>1534</v>
      </c>
      <c r="E8" s="10">
        <f t="shared" si="1"/>
        <v>2392</v>
      </c>
      <c r="F8" s="10"/>
      <c r="G8" s="11">
        <v>5250</v>
      </c>
      <c r="H8" s="10">
        <v>275</v>
      </c>
      <c r="I8" s="10">
        <f t="shared" si="4"/>
        <v>255</v>
      </c>
      <c r="J8" s="10"/>
      <c r="K8" s="11"/>
      <c r="M8" s="10">
        <f t="shared" si="5"/>
        <v>0</v>
      </c>
      <c r="N8" s="5"/>
      <c r="O8" s="11">
        <v>5250</v>
      </c>
      <c r="P8" s="10">
        <v>0</v>
      </c>
      <c r="Q8" s="10">
        <f t="shared" si="6"/>
        <v>0</v>
      </c>
      <c r="R8" s="16"/>
      <c r="S8" s="55">
        <v>5250</v>
      </c>
      <c r="T8" s="59">
        <v>0</v>
      </c>
      <c r="U8" s="56">
        <f t="shared" si="7"/>
        <v>0</v>
      </c>
      <c r="V8" s="21"/>
      <c r="W8" s="22">
        <v>17</v>
      </c>
      <c r="X8" s="21"/>
      <c r="Y8" s="21">
        <f t="shared" si="2"/>
        <v>17</v>
      </c>
      <c r="Z8" s="21"/>
      <c r="AA8" s="22">
        <v>1528</v>
      </c>
      <c r="AB8" s="21">
        <v>1534</v>
      </c>
      <c r="AC8" s="21">
        <f t="shared" si="3"/>
        <v>6</v>
      </c>
      <c r="AD8" s="21"/>
    </row>
    <row r="9" spans="1:30" x14ac:dyDescent="0.25">
      <c r="A9" s="11">
        <v>5300</v>
      </c>
      <c r="B9" s="14">
        <f>10+275</f>
        <v>285</v>
      </c>
      <c r="C9" s="10">
        <f t="shared" si="0"/>
        <v>534</v>
      </c>
      <c r="D9" s="14">
        <v>1599</v>
      </c>
      <c r="E9" s="10">
        <f t="shared" si="1"/>
        <v>2901</v>
      </c>
      <c r="F9" s="10"/>
      <c r="G9" s="11">
        <v>5300</v>
      </c>
      <c r="H9" s="10">
        <v>275</v>
      </c>
      <c r="I9" s="10">
        <f t="shared" si="4"/>
        <v>509</v>
      </c>
      <c r="J9" s="10"/>
      <c r="K9" s="11"/>
      <c r="M9" s="10">
        <f>ROUND(((L9+L8)*(K9-K8)/2/27),0)</f>
        <v>0</v>
      </c>
      <c r="O9" s="11">
        <v>5300</v>
      </c>
      <c r="P9" s="10">
        <v>0</v>
      </c>
      <c r="Q9" s="10">
        <f t="shared" si="6"/>
        <v>0</v>
      </c>
      <c r="R9" s="16"/>
      <c r="S9" s="55">
        <v>5300</v>
      </c>
      <c r="T9" s="59">
        <v>0</v>
      </c>
      <c r="U9" s="56">
        <f t="shared" si="7"/>
        <v>0</v>
      </c>
      <c r="V9" s="21"/>
      <c r="W9" s="22">
        <v>9.82</v>
      </c>
      <c r="X9" s="21"/>
      <c r="Y9" s="21">
        <f t="shared" si="2"/>
        <v>9.82</v>
      </c>
      <c r="Z9" s="21"/>
      <c r="AA9" s="22">
        <v>1593</v>
      </c>
      <c r="AB9" s="21">
        <v>1599</v>
      </c>
      <c r="AC9" s="21">
        <f t="shared" si="3"/>
        <v>6</v>
      </c>
      <c r="AD9" s="21"/>
    </row>
    <row r="10" spans="1:30" x14ac:dyDescent="0.25">
      <c r="A10" s="11">
        <v>5350</v>
      </c>
      <c r="B10" s="14">
        <f>22+275</f>
        <v>297</v>
      </c>
      <c r="C10" s="10">
        <f t="shared" si="0"/>
        <v>539</v>
      </c>
      <c r="D10" s="14">
        <v>2029</v>
      </c>
      <c r="E10" s="10">
        <f t="shared" si="1"/>
        <v>3359</v>
      </c>
      <c r="F10" s="10"/>
      <c r="G10" s="11">
        <v>5350</v>
      </c>
      <c r="H10" s="10">
        <v>275</v>
      </c>
      <c r="I10" s="10">
        <f t="shared" si="4"/>
        <v>509</v>
      </c>
      <c r="J10" s="10"/>
      <c r="K10" s="11"/>
      <c r="M10" s="10">
        <f t="shared" ref="M10:M23" si="8">ROUND(((L10+L9)*(K10-K9)/2/27),0)</f>
        <v>0</v>
      </c>
      <c r="O10" s="11">
        <v>5350</v>
      </c>
      <c r="P10" s="10">
        <v>0</v>
      </c>
      <c r="Q10" s="10">
        <f t="shared" si="6"/>
        <v>0</v>
      </c>
      <c r="R10" s="16"/>
      <c r="S10" s="55">
        <v>5350</v>
      </c>
      <c r="T10" s="59">
        <v>0</v>
      </c>
      <c r="U10" s="56">
        <f t="shared" si="7"/>
        <v>0</v>
      </c>
      <c r="V10" s="21"/>
      <c r="W10" s="22">
        <v>21.867000000000001</v>
      </c>
      <c r="X10" s="21"/>
      <c r="Y10" s="21">
        <f t="shared" si="2"/>
        <v>21.867000000000001</v>
      </c>
      <c r="Z10" s="21"/>
      <c r="AA10" s="22">
        <v>2023</v>
      </c>
      <c r="AB10" s="21">
        <v>2029</v>
      </c>
      <c r="AC10" s="21">
        <f t="shared" si="3"/>
        <v>6</v>
      </c>
      <c r="AD10" s="21"/>
    </row>
    <row r="11" spans="1:30" x14ac:dyDescent="0.25">
      <c r="A11" s="11">
        <v>5400</v>
      </c>
      <c r="B11" s="14">
        <f>21+275</f>
        <v>296</v>
      </c>
      <c r="C11" s="10">
        <f t="shared" si="0"/>
        <v>549</v>
      </c>
      <c r="D11" s="14">
        <v>1366</v>
      </c>
      <c r="E11" s="10">
        <f t="shared" si="1"/>
        <v>3144</v>
      </c>
      <c r="F11" s="10"/>
      <c r="G11" s="11">
        <v>5400</v>
      </c>
      <c r="H11" s="10">
        <v>275</v>
      </c>
      <c r="I11" s="10">
        <f t="shared" si="4"/>
        <v>509</v>
      </c>
      <c r="J11" s="10"/>
      <c r="K11" s="11"/>
      <c r="M11" s="10">
        <f t="shared" si="8"/>
        <v>0</v>
      </c>
      <c r="O11" s="11">
        <v>5400</v>
      </c>
      <c r="P11" s="10">
        <v>0</v>
      </c>
      <c r="Q11" s="10">
        <f t="shared" si="6"/>
        <v>0</v>
      </c>
      <c r="R11" s="16"/>
      <c r="S11" s="55">
        <v>5400</v>
      </c>
      <c r="T11" s="59">
        <v>0</v>
      </c>
      <c r="U11" s="56">
        <f t="shared" si="7"/>
        <v>0</v>
      </c>
      <c r="V11" s="21"/>
      <c r="W11" s="22">
        <v>22</v>
      </c>
      <c r="X11" s="21"/>
      <c r="Y11" s="21">
        <f t="shared" si="2"/>
        <v>22</v>
      </c>
      <c r="Z11" s="21"/>
      <c r="AA11" s="22">
        <v>1366</v>
      </c>
      <c r="AB11" s="21"/>
      <c r="AC11" s="21">
        <f t="shared" si="3"/>
        <v>1366</v>
      </c>
      <c r="AD11" s="21"/>
    </row>
    <row r="12" spans="1:30" x14ac:dyDescent="0.25">
      <c r="A12" s="11">
        <v>5450</v>
      </c>
      <c r="B12" s="14">
        <f>161+125</f>
        <v>286</v>
      </c>
      <c r="C12" s="10">
        <f t="shared" si="0"/>
        <v>539</v>
      </c>
      <c r="D12" s="14">
        <v>1156</v>
      </c>
      <c r="E12" s="10">
        <f t="shared" si="1"/>
        <v>2335</v>
      </c>
      <c r="F12" s="10"/>
      <c r="G12" s="11">
        <v>5450</v>
      </c>
      <c r="H12" s="10">
        <v>125</v>
      </c>
      <c r="I12" s="10">
        <f t="shared" si="4"/>
        <v>370</v>
      </c>
      <c r="J12" s="10"/>
      <c r="K12" s="11"/>
      <c r="M12" s="10">
        <f t="shared" si="8"/>
        <v>0</v>
      </c>
      <c r="N12" s="5"/>
      <c r="O12" s="11">
        <v>5450</v>
      </c>
      <c r="P12" s="10">
        <v>0</v>
      </c>
      <c r="Q12" s="10">
        <f t="shared" si="6"/>
        <v>0</v>
      </c>
      <c r="R12" s="16"/>
      <c r="S12" s="55">
        <v>5450</v>
      </c>
      <c r="T12" s="59">
        <v>0</v>
      </c>
      <c r="U12" s="56">
        <f t="shared" si="7"/>
        <v>0</v>
      </c>
      <c r="V12" s="21"/>
      <c r="W12" s="22">
        <v>161.071</v>
      </c>
      <c r="X12" s="21"/>
      <c r="Y12" s="21">
        <f t="shared" si="2"/>
        <v>161.071</v>
      </c>
      <c r="Z12" s="21"/>
      <c r="AA12" s="22">
        <v>1156</v>
      </c>
      <c r="AB12" s="21"/>
      <c r="AC12" s="21">
        <f t="shared" si="3"/>
        <v>1156</v>
      </c>
      <c r="AD12" s="21"/>
    </row>
    <row r="13" spans="1:30" x14ac:dyDescent="0.25">
      <c r="A13" s="11">
        <v>5500</v>
      </c>
      <c r="B13" s="14">
        <f>143+38</f>
        <v>181</v>
      </c>
      <c r="C13" s="10">
        <f t="shared" si="0"/>
        <v>432</v>
      </c>
      <c r="D13" s="14">
        <v>918</v>
      </c>
      <c r="E13" s="10">
        <f t="shared" si="1"/>
        <v>1920</v>
      </c>
      <c r="F13" s="10"/>
      <c r="G13" s="11">
        <v>5500</v>
      </c>
      <c r="H13" s="10">
        <v>38</v>
      </c>
      <c r="I13" s="10">
        <f t="shared" si="4"/>
        <v>151</v>
      </c>
      <c r="J13" s="10"/>
      <c r="K13" s="11"/>
      <c r="M13" s="10">
        <f t="shared" si="8"/>
        <v>0</v>
      </c>
      <c r="N13" s="5"/>
      <c r="O13" s="11">
        <v>5500</v>
      </c>
      <c r="P13" s="10">
        <v>0</v>
      </c>
      <c r="Q13" s="10">
        <f t="shared" si="6"/>
        <v>0</v>
      </c>
      <c r="R13" s="16"/>
      <c r="S13" s="55">
        <v>5500</v>
      </c>
      <c r="T13" s="59">
        <v>0</v>
      </c>
      <c r="U13" s="56">
        <f t="shared" si="7"/>
        <v>0</v>
      </c>
      <c r="V13" s="21"/>
      <c r="W13" s="22">
        <v>143.44399999999999</v>
      </c>
      <c r="X13" s="21"/>
      <c r="Y13" s="21">
        <f t="shared" si="2"/>
        <v>143.44399999999999</v>
      </c>
      <c r="Z13" s="21"/>
      <c r="AA13" s="22">
        <v>918</v>
      </c>
      <c r="AB13" s="21"/>
      <c r="AC13" s="21">
        <f t="shared" si="3"/>
        <v>918</v>
      </c>
      <c r="AD13" s="21"/>
    </row>
    <row r="14" spans="1:30" x14ac:dyDescent="0.25">
      <c r="A14" s="11">
        <v>5550</v>
      </c>
      <c r="B14" s="14">
        <f>120+17</f>
        <v>137</v>
      </c>
      <c r="C14" s="10">
        <f t="shared" si="0"/>
        <v>294</v>
      </c>
      <c r="D14" s="14">
        <v>501</v>
      </c>
      <c r="E14" s="10">
        <f t="shared" si="1"/>
        <v>1314</v>
      </c>
      <c r="F14" s="10"/>
      <c r="G14" s="11">
        <v>5550</v>
      </c>
      <c r="H14" s="10">
        <v>17</v>
      </c>
      <c r="I14" s="10">
        <f t="shared" si="4"/>
        <v>51</v>
      </c>
      <c r="J14" s="10"/>
      <c r="K14" s="11"/>
      <c r="M14" s="10">
        <f t="shared" si="8"/>
        <v>0</v>
      </c>
      <c r="N14" s="5"/>
      <c r="O14" s="11">
        <v>5550</v>
      </c>
      <c r="P14" s="10">
        <v>0</v>
      </c>
      <c r="Q14" s="10">
        <f t="shared" si="6"/>
        <v>0</v>
      </c>
      <c r="R14" s="16"/>
      <c r="S14" s="55">
        <v>5550</v>
      </c>
      <c r="T14" s="59">
        <v>0</v>
      </c>
      <c r="U14" s="56">
        <f t="shared" si="7"/>
        <v>0</v>
      </c>
      <c r="V14" s="21"/>
      <c r="W14" s="22">
        <v>120.49299999999999</v>
      </c>
      <c r="X14" s="21"/>
      <c r="Y14" s="21">
        <f t="shared" si="2"/>
        <v>120.49299999999999</v>
      </c>
      <c r="Z14" s="21"/>
      <c r="AA14" s="22">
        <v>501</v>
      </c>
      <c r="AB14" s="21"/>
      <c r="AC14" s="21">
        <f t="shared" si="3"/>
        <v>501</v>
      </c>
      <c r="AD14" s="21"/>
    </row>
    <row r="15" spans="1:30" x14ac:dyDescent="0.25">
      <c r="A15" s="11">
        <v>5600</v>
      </c>
      <c r="B15" s="14">
        <v>99</v>
      </c>
      <c r="C15" s="10">
        <f t="shared" si="0"/>
        <v>219</v>
      </c>
      <c r="D15" s="14">
        <v>215</v>
      </c>
      <c r="E15" s="10">
        <f t="shared" si="1"/>
        <v>663</v>
      </c>
      <c r="F15" s="10"/>
      <c r="G15" s="11">
        <v>5600</v>
      </c>
      <c r="H15" s="10">
        <v>0</v>
      </c>
      <c r="I15" s="10">
        <f t="shared" si="4"/>
        <v>16</v>
      </c>
      <c r="J15" s="10"/>
      <c r="K15" s="11"/>
      <c r="M15" s="10">
        <f t="shared" si="8"/>
        <v>0</v>
      </c>
      <c r="N15" s="5"/>
      <c r="O15" s="11">
        <v>5600</v>
      </c>
      <c r="P15" s="10">
        <v>0</v>
      </c>
      <c r="Q15" s="10">
        <f t="shared" si="6"/>
        <v>0</v>
      </c>
      <c r="R15" s="16"/>
      <c r="S15" s="55">
        <v>5600</v>
      </c>
      <c r="T15" s="59">
        <v>0</v>
      </c>
      <c r="U15" s="56">
        <f t="shared" si="7"/>
        <v>0</v>
      </c>
      <c r="V15" s="21"/>
      <c r="W15" s="22">
        <v>98.62</v>
      </c>
      <c r="X15" s="21"/>
      <c r="Y15" s="21">
        <f t="shared" si="2"/>
        <v>98.62</v>
      </c>
      <c r="Z15" s="21"/>
      <c r="AA15" s="22">
        <v>206</v>
      </c>
      <c r="AB15" s="21">
        <v>215</v>
      </c>
      <c r="AC15" s="21">
        <f t="shared" si="3"/>
        <v>9</v>
      </c>
      <c r="AD15" s="21"/>
    </row>
    <row r="16" spans="1:30" x14ac:dyDescent="0.25">
      <c r="A16" s="11">
        <v>5650</v>
      </c>
      <c r="B16" s="14">
        <v>65</v>
      </c>
      <c r="C16" s="10">
        <f t="shared" si="0"/>
        <v>152</v>
      </c>
      <c r="D16" s="14">
        <v>72</v>
      </c>
      <c r="E16" s="10">
        <f t="shared" si="1"/>
        <v>266</v>
      </c>
      <c r="F16" s="10"/>
      <c r="G16" s="11">
        <v>5650</v>
      </c>
      <c r="H16" s="10">
        <v>0</v>
      </c>
      <c r="I16" s="10">
        <f t="shared" si="4"/>
        <v>0</v>
      </c>
      <c r="J16" s="10"/>
      <c r="K16" s="11"/>
      <c r="M16" s="10">
        <f t="shared" si="8"/>
        <v>0</v>
      </c>
      <c r="N16" s="5"/>
      <c r="O16" s="11">
        <v>5650</v>
      </c>
      <c r="P16" s="10">
        <v>0</v>
      </c>
      <c r="Q16" s="10">
        <f t="shared" si="6"/>
        <v>0</v>
      </c>
      <c r="R16" s="16"/>
      <c r="S16" s="55">
        <v>5650</v>
      </c>
      <c r="T16" s="59">
        <v>0</v>
      </c>
      <c r="U16" s="56">
        <f t="shared" si="7"/>
        <v>0</v>
      </c>
      <c r="V16" s="21"/>
      <c r="W16" s="22">
        <v>65.058999999999997</v>
      </c>
      <c r="X16" s="21"/>
      <c r="Y16" s="21">
        <f t="shared" si="2"/>
        <v>65.058999999999997</v>
      </c>
      <c r="Z16" s="21"/>
      <c r="AA16" s="22">
        <v>72</v>
      </c>
      <c r="AB16" s="21"/>
      <c r="AC16" s="21">
        <f t="shared" si="3"/>
        <v>72</v>
      </c>
      <c r="AD16" s="21"/>
    </row>
    <row r="17" spans="1:30" x14ac:dyDescent="0.25">
      <c r="A17" s="11">
        <v>5700</v>
      </c>
      <c r="B17" s="14">
        <v>67</v>
      </c>
      <c r="C17" s="10">
        <f t="shared" si="0"/>
        <v>122</v>
      </c>
      <c r="D17" s="14">
        <v>21</v>
      </c>
      <c r="E17" s="10">
        <f t="shared" si="1"/>
        <v>86</v>
      </c>
      <c r="F17" s="10"/>
      <c r="G17" s="11">
        <v>5700</v>
      </c>
      <c r="H17" s="10">
        <v>0</v>
      </c>
      <c r="I17" s="10">
        <f t="shared" si="4"/>
        <v>0</v>
      </c>
      <c r="J17" s="10"/>
      <c r="K17" s="11"/>
      <c r="M17" s="10">
        <f t="shared" si="8"/>
        <v>0</v>
      </c>
      <c r="O17" s="11">
        <v>5700</v>
      </c>
      <c r="P17" s="10">
        <v>0</v>
      </c>
      <c r="Q17" s="10">
        <f t="shared" si="6"/>
        <v>0</v>
      </c>
      <c r="R17" s="16"/>
      <c r="S17" s="55">
        <v>5700</v>
      </c>
      <c r="T17" s="59">
        <v>0</v>
      </c>
      <c r="U17" s="56">
        <f t="shared" si="7"/>
        <v>0</v>
      </c>
      <c r="V17" s="21"/>
      <c r="W17" s="22">
        <v>67</v>
      </c>
      <c r="X17" s="21"/>
      <c r="Y17" s="21">
        <f t="shared" si="2"/>
        <v>67</v>
      </c>
      <c r="Z17" s="21"/>
      <c r="AA17" s="22">
        <v>21</v>
      </c>
      <c r="AB17" s="21"/>
      <c r="AC17" s="21">
        <f t="shared" si="3"/>
        <v>21</v>
      </c>
      <c r="AD17" s="21"/>
    </row>
    <row r="18" spans="1:30" x14ac:dyDescent="0.25">
      <c r="A18" s="11">
        <v>5750</v>
      </c>
      <c r="B18" s="14">
        <v>78</v>
      </c>
      <c r="C18" s="10">
        <f t="shared" si="0"/>
        <v>134</v>
      </c>
      <c r="D18" s="14">
        <v>24</v>
      </c>
      <c r="E18" s="10">
        <f t="shared" si="1"/>
        <v>42</v>
      </c>
      <c r="F18" s="10"/>
      <c r="G18" s="11">
        <v>5750</v>
      </c>
      <c r="H18" s="10">
        <v>0</v>
      </c>
      <c r="I18" s="10">
        <f t="shared" si="4"/>
        <v>0</v>
      </c>
      <c r="J18" s="10"/>
      <c r="K18" s="11"/>
      <c r="M18" s="10">
        <f t="shared" si="8"/>
        <v>0</v>
      </c>
      <c r="O18" s="11">
        <v>5750</v>
      </c>
      <c r="P18" s="10">
        <v>0</v>
      </c>
      <c r="Q18" s="10">
        <f t="shared" si="6"/>
        <v>0</v>
      </c>
      <c r="R18" s="12"/>
      <c r="S18" s="55">
        <v>5750</v>
      </c>
      <c r="T18" s="59">
        <v>0</v>
      </c>
      <c r="U18" s="56">
        <f t="shared" si="7"/>
        <v>0</v>
      </c>
      <c r="V18" s="21"/>
      <c r="W18" s="22">
        <v>78</v>
      </c>
      <c r="X18" s="21"/>
      <c r="Y18" s="21">
        <f t="shared" si="2"/>
        <v>78</v>
      </c>
      <c r="Z18" s="21"/>
      <c r="AA18" s="22">
        <v>24</v>
      </c>
      <c r="AB18" s="21"/>
      <c r="AC18" s="21">
        <f t="shared" si="3"/>
        <v>24</v>
      </c>
      <c r="AD18" s="21"/>
    </row>
    <row r="19" spans="1:30" x14ac:dyDescent="0.25">
      <c r="A19" s="11">
        <v>5800</v>
      </c>
      <c r="B19" s="14">
        <v>254</v>
      </c>
      <c r="C19" s="10">
        <f t="shared" si="0"/>
        <v>307</v>
      </c>
      <c r="D19" s="14">
        <v>12</v>
      </c>
      <c r="E19" s="10">
        <f t="shared" si="1"/>
        <v>33</v>
      </c>
      <c r="F19" s="10"/>
      <c r="G19" s="11">
        <v>5800</v>
      </c>
      <c r="H19" s="10">
        <v>0</v>
      </c>
      <c r="I19" s="10">
        <f t="shared" si="4"/>
        <v>0</v>
      </c>
      <c r="J19" s="10"/>
      <c r="K19" s="11"/>
      <c r="M19" s="10">
        <f t="shared" si="8"/>
        <v>0</v>
      </c>
      <c r="O19" s="11">
        <v>5800</v>
      </c>
      <c r="P19" s="10">
        <v>0</v>
      </c>
      <c r="Q19" s="10">
        <f t="shared" si="6"/>
        <v>0</v>
      </c>
      <c r="R19" s="12"/>
      <c r="S19" s="55">
        <v>5800</v>
      </c>
      <c r="T19" s="59">
        <v>170</v>
      </c>
      <c r="U19" s="56">
        <f t="shared" si="7"/>
        <v>157</v>
      </c>
      <c r="V19" s="21"/>
      <c r="W19" s="22">
        <v>254</v>
      </c>
      <c r="X19" s="21"/>
      <c r="Y19" s="21">
        <f t="shared" si="2"/>
        <v>254</v>
      </c>
      <c r="Z19" s="21"/>
      <c r="AA19" s="22">
        <v>12</v>
      </c>
      <c r="AB19" s="21"/>
      <c r="AC19" s="21">
        <f t="shared" si="3"/>
        <v>12</v>
      </c>
      <c r="AD19" s="21"/>
    </row>
    <row r="20" spans="1:30" x14ac:dyDescent="0.25">
      <c r="A20" s="11">
        <v>5850</v>
      </c>
      <c r="B20" s="14">
        <v>213</v>
      </c>
      <c r="C20" s="10">
        <f t="shared" si="0"/>
        <v>432</v>
      </c>
      <c r="D20" s="14">
        <v>8</v>
      </c>
      <c r="E20" s="10">
        <f t="shared" si="1"/>
        <v>19</v>
      </c>
      <c r="F20" s="10"/>
      <c r="G20" s="11">
        <v>5850</v>
      </c>
      <c r="H20" s="10">
        <v>0</v>
      </c>
      <c r="I20" s="10">
        <f t="shared" si="4"/>
        <v>0</v>
      </c>
      <c r="J20" s="10"/>
      <c r="K20" s="11"/>
      <c r="M20" s="10">
        <f t="shared" si="8"/>
        <v>0</v>
      </c>
      <c r="O20" s="11">
        <v>5850</v>
      </c>
      <c r="P20" s="10">
        <v>0</v>
      </c>
      <c r="Q20" s="10">
        <f t="shared" si="6"/>
        <v>0</v>
      </c>
      <c r="R20" s="12"/>
      <c r="S20" s="55">
        <v>5850</v>
      </c>
      <c r="T20" s="59">
        <v>98</v>
      </c>
      <c r="U20" s="56">
        <f t="shared" si="7"/>
        <v>248</v>
      </c>
      <c r="V20" s="21"/>
      <c r="W20" s="22">
        <v>223</v>
      </c>
      <c r="X20" s="21">
        <v>213</v>
      </c>
      <c r="Y20" s="21">
        <f t="shared" si="2"/>
        <v>10</v>
      </c>
      <c r="Z20" s="21"/>
      <c r="AA20" s="22">
        <v>8</v>
      </c>
      <c r="AB20" s="21"/>
      <c r="AC20" s="21">
        <f t="shared" si="3"/>
        <v>8</v>
      </c>
      <c r="AD20" s="21"/>
    </row>
    <row r="21" spans="1:30" x14ac:dyDescent="0.25">
      <c r="A21" s="11">
        <v>5900</v>
      </c>
      <c r="B21" s="14">
        <v>115</v>
      </c>
      <c r="C21" s="10">
        <f t="shared" si="0"/>
        <v>304</v>
      </c>
      <c r="D21" s="14">
        <v>3</v>
      </c>
      <c r="E21" s="10">
        <f t="shared" si="1"/>
        <v>10</v>
      </c>
      <c r="F21" s="10"/>
      <c r="G21" s="11">
        <v>5900</v>
      </c>
      <c r="H21" s="10">
        <v>0</v>
      </c>
      <c r="I21" s="10">
        <f t="shared" si="4"/>
        <v>0</v>
      </c>
      <c r="J21" s="10"/>
      <c r="K21" s="11"/>
      <c r="M21" s="10">
        <f t="shared" si="8"/>
        <v>0</v>
      </c>
      <c r="O21" s="11">
        <v>5900</v>
      </c>
      <c r="P21" s="10">
        <v>0</v>
      </c>
      <c r="Q21" s="10">
        <f t="shared" si="6"/>
        <v>0</v>
      </c>
      <c r="S21" s="55">
        <v>5900</v>
      </c>
      <c r="T21" s="59">
        <v>22</v>
      </c>
      <c r="U21" s="56">
        <f t="shared" si="7"/>
        <v>111</v>
      </c>
      <c r="V21" s="21"/>
      <c r="W21" s="22">
        <v>123</v>
      </c>
      <c r="X21" s="21">
        <v>115</v>
      </c>
      <c r="Y21" s="21">
        <f t="shared" si="2"/>
        <v>8</v>
      </c>
      <c r="Z21" s="21"/>
      <c r="AA21" s="22">
        <v>2.7549999999999999</v>
      </c>
      <c r="AB21" s="21"/>
      <c r="AC21" s="21">
        <f t="shared" si="3"/>
        <v>2.7549999999999999</v>
      </c>
      <c r="AD21" s="21"/>
    </row>
    <row r="22" spans="1:30" x14ac:dyDescent="0.25">
      <c r="A22" s="11">
        <v>5920</v>
      </c>
      <c r="B22" s="14">
        <v>78</v>
      </c>
      <c r="C22" s="10">
        <f t="shared" si="0"/>
        <v>71</v>
      </c>
      <c r="D22" s="14">
        <v>11</v>
      </c>
      <c r="E22" s="10">
        <f t="shared" si="1"/>
        <v>5</v>
      </c>
      <c r="F22" s="10"/>
      <c r="G22" s="11">
        <v>5920</v>
      </c>
      <c r="H22" s="10">
        <v>0</v>
      </c>
      <c r="I22" s="10">
        <f t="shared" si="4"/>
        <v>0</v>
      </c>
      <c r="J22" s="10"/>
      <c r="K22" s="11"/>
      <c r="M22" s="10">
        <f t="shared" si="8"/>
        <v>0</v>
      </c>
      <c r="O22" s="11">
        <v>5920</v>
      </c>
      <c r="P22" s="10">
        <v>0</v>
      </c>
      <c r="Q22" s="10">
        <f t="shared" si="6"/>
        <v>0</v>
      </c>
      <c r="S22" s="55">
        <v>5920</v>
      </c>
      <c r="T22" s="59">
        <v>0</v>
      </c>
      <c r="U22" s="56">
        <f t="shared" si="7"/>
        <v>8</v>
      </c>
      <c r="V22" s="21"/>
      <c r="W22" s="22">
        <v>4</v>
      </c>
      <c r="X22" s="21">
        <v>78</v>
      </c>
      <c r="Y22" s="21">
        <f t="shared" si="2"/>
        <v>74</v>
      </c>
      <c r="Z22" s="21"/>
      <c r="AA22" s="22">
        <v>11</v>
      </c>
      <c r="AB22" s="21"/>
      <c r="AC22" s="21">
        <f t="shared" si="3"/>
        <v>11</v>
      </c>
      <c r="AD22" s="21"/>
    </row>
    <row r="23" spans="1:30" x14ac:dyDescent="0.25">
      <c r="A23" s="11">
        <v>5950</v>
      </c>
      <c r="B23" s="14">
        <v>14</v>
      </c>
      <c r="C23" s="10">
        <f t="shared" si="0"/>
        <v>51</v>
      </c>
      <c r="D23" s="14">
        <v>0</v>
      </c>
      <c r="E23" s="10">
        <f t="shared" si="1"/>
        <v>6</v>
      </c>
      <c r="F23" s="10"/>
      <c r="G23" s="11">
        <v>5950</v>
      </c>
      <c r="H23" s="10">
        <v>0</v>
      </c>
      <c r="I23" s="10">
        <f t="shared" si="4"/>
        <v>0</v>
      </c>
      <c r="J23" s="10"/>
      <c r="K23" s="11"/>
      <c r="M23" s="10">
        <f t="shared" si="8"/>
        <v>0</v>
      </c>
      <c r="O23" s="11">
        <v>5950</v>
      </c>
      <c r="P23" s="10">
        <v>0</v>
      </c>
      <c r="Q23" s="10">
        <f t="shared" si="6"/>
        <v>0</v>
      </c>
      <c r="S23" s="55">
        <v>5950</v>
      </c>
      <c r="T23" s="59">
        <v>0</v>
      </c>
      <c r="U23" s="56">
        <f t="shared" si="7"/>
        <v>0</v>
      </c>
      <c r="V23" s="21"/>
      <c r="W23" s="22">
        <v>14</v>
      </c>
      <c r="X23" s="21"/>
      <c r="Y23" s="21">
        <f t="shared" si="2"/>
        <v>14</v>
      </c>
      <c r="Z23" s="21"/>
      <c r="AA23" s="22">
        <v>0</v>
      </c>
      <c r="AB23" s="21"/>
      <c r="AC23" s="21">
        <f t="shared" si="3"/>
        <v>0</v>
      </c>
      <c r="AD23" s="21"/>
    </row>
    <row r="24" spans="1:30" x14ac:dyDescent="0.25">
      <c r="A24" s="11">
        <v>6000</v>
      </c>
      <c r="B24" s="35">
        <v>7</v>
      </c>
      <c r="C24" s="10">
        <f t="shared" ref="C24:C32" si="9">ROUND(((B24+B23)*(A24-A23)/2/27),0)</f>
        <v>19</v>
      </c>
      <c r="D24" s="34">
        <v>0</v>
      </c>
      <c r="E24" s="10">
        <f t="shared" ref="E24:E32" si="10">ROUND(((D24+D23)*(A24-A23)/2/27),0)</f>
        <v>0</v>
      </c>
      <c r="F24" s="10"/>
      <c r="G24" s="11"/>
      <c r="H24" s="10"/>
      <c r="I24" s="10"/>
      <c r="J24" s="10"/>
      <c r="K24" s="11"/>
      <c r="M24" s="10"/>
      <c r="O24" s="11"/>
      <c r="P24" s="10"/>
      <c r="Q24" s="10"/>
      <c r="S24" s="59"/>
      <c r="T24" s="59"/>
      <c r="U24" s="59"/>
      <c r="V24" s="21"/>
      <c r="W24" s="22"/>
      <c r="X24" s="21"/>
      <c r="Y24" s="21"/>
      <c r="Z24" s="21"/>
      <c r="AA24" s="22"/>
      <c r="AB24" s="21"/>
      <c r="AC24" s="21"/>
      <c r="AD24" s="21"/>
    </row>
    <row r="25" spans="1:30" x14ac:dyDescent="0.25">
      <c r="A25" s="11">
        <v>6050</v>
      </c>
      <c r="B25">
        <v>10</v>
      </c>
      <c r="C25" s="10">
        <f t="shared" si="9"/>
        <v>16</v>
      </c>
      <c r="D25">
        <v>23</v>
      </c>
      <c r="E25" s="10">
        <f t="shared" si="10"/>
        <v>21</v>
      </c>
      <c r="F25" s="10"/>
      <c r="G25" s="11"/>
      <c r="H25" s="10"/>
      <c r="I25" s="10"/>
      <c r="J25" s="10"/>
      <c r="K25" s="11"/>
      <c r="M25" s="10"/>
      <c r="O25" s="11"/>
      <c r="P25" s="10"/>
      <c r="Q25" s="10"/>
      <c r="S25" s="59"/>
      <c r="T25" s="59"/>
      <c r="U25" s="59"/>
      <c r="V25" s="21"/>
      <c r="W25" s="22"/>
      <c r="X25" s="21"/>
      <c r="Y25" s="21"/>
      <c r="Z25" s="21"/>
      <c r="AA25" s="22"/>
      <c r="AB25" s="21"/>
      <c r="AC25" s="21"/>
      <c r="AD25" s="21"/>
    </row>
    <row r="26" spans="1:30" x14ac:dyDescent="0.25">
      <c r="A26" s="11">
        <v>6100</v>
      </c>
      <c r="B26">
        <v>7</v>
      </c>
      <c r="C26" s="10">
        <f t="shared" si="9"/>
        <v>16</v>
      </c>
      <c r="D26">
        <v>16</v>
      </c>
      <c r="E26" s="10">
        <f t="shared" si="10"/>
        <v>36</v>
      </c>
      <c r="F26" s="10"/>
      <c r="G26" s="11"/>
      <c r="H26" s="10"/>
      <c r="I26" s="10"/>
      <c r="J26" s="10"/>
      <c r="K26" s="11"/>
      <c r="M26" s="10"/>
      <c r="O26" s="11"/>
      <c r="P26" s="10"/>
      <c r="Q26" s="10"/>
      <c r="S26" s="59"/>
      <c r="T26" s="59"/>
      <c r="U26" s="59"/>
      <c r="V26" s="21"/>
      <c r="W26" s="22"/>
      <c r="X26" s="21"/>
      <c r="Y26" s="21"/>
      <c r="Z26" s="21"/>
      <c r="AA26" s="22"/>
      <c r="AB26" s="21"/>
      <c r="AC26" s="21"/>
      <c r="AD26" s="21"/>
    </row>
    <row r="27" spans="1:30" x14ac:dyDescent="0.25">
      <c r="A27" s="11">
        <v>6150</v>
      </c>
      <c r="B27" s="14">
        <v>7</v>
      </c>
      <c r="C27" s="10">
        <f t="shared" si="9"/>
        <v>13</v>
      </c>
      <c r="D27" s="14">
        <v>4</v>
      </c>
      <c r="E27" s="10">
        <f t="shared" si="10"/>
        <v>19</v>
      </c>
      <c r="F27" s="10"/>
      <c r="G27" s="11"/>
      <c r="H27" s="10"/>
      <c r="I27" s="10"/>
      <c r="J27" s="10"/>
      <c r="K27" s="11"/>
      <c r="M27" s="10"/>
      <c r="O27" s="11"/>
      <c r="P27" s="10"/>
      <c r="Q27" s="10"/>
      <c r="S27" s="59"/>
      <c r="T27" s="59"/>
      <c r="U27" s="59"/>
      <c r="V27" s="21"/>
      <c r="W27" s="22"/>
      <c r="X27" s="21"/>
      <c r="Y27" s="21"/>
      <c r="Z27" s="21"/>
      <c r="AA27" s="22"/>
      <c r="AB27" s="21"/>
      <c r="AC27" s="21"/>
      <c r="AD27" s="21"/>
    </row>
    <row r="28" spans="1:30" x14ac:dyDescent="0.25">
      <c r="A28" s="11">
        <v>6200</v>
      </c>
      <c r="B28" s="14">
        <v>9</v>
      </c>
      <c r="C28" s="10">
        <f t="shared" si="9"/>
        <v>15</v>
      </c>
      <c r="D28" s="14">
        <v>5</v>
      </c>
      <c r="E28" s="10">
        <f t="shared" si="10"/>
        <v>8</v>
      </c>
      <c r="F28" s="10"/>
      <c r="G28" s="11"/>
      <c r="H28" s="10"/>
      <c r="I28" s="10"/>
      <c r="J28" s="10"/>
      <c r="K28" s="11"/>
      <c r="M28" s="10"/>
      <c r="O28" s="11"/>
      <c r="P28" s="10"/>
      <c r="Q28" s="10"/>
      <c r="S28" s="59"/>
      <c r="T28" s="59"/>
      <c r="U28" s="59"/>
      <c r="V28" s="21"/>
      <c r="W28" s="22"/>
      <c r="X28" s="21"/>
      <c r="Y28" s="21"/>
      <c r="Z28" s="21"/>
      <c r="AA28" s="22"/>
      <c r="AB28" s="21"/>
      <c r="AC28" s="21"/>
      <c r="AD28" s="21"/>
    </row>
    <row r="29" spans="1:30" x14ac:dyDescent="0.25">
      <c r="A29" s="11">
        <v>6250</v>
      </c>
      <c r="B29" s="14">
        <v>7</v>
      </c>
      <c r="C29" s="10">
        <f t="shared" si="9"/>
        <v>15</v>
      </c>
      <c r="D29" s="14">
        <v>0</v>
      </c>
      <c r="E29" s="10">
        <f t="shared" si="10"/>
        <v>5</v>
      </c>
      <c r="F29" s="10"/>
      <c r="G29" s="11"/>
      <c r="H29" s="10"/>
      <c r="I29" s="10"/>
      <c r="J29" s="10"/>
      <c r="K29" s="11"/>
      <c r="M29" s="10"/>
      <c r="O29" s="11"/>
      <c r="P29" s="10"/>
      <c r="Q29" s="10"/>
      <c r="S29" s="59"/>
      <c r="T29" s="59"/>
      <c r="U29" s="59"/>
      <c r="V29" s="21"/>
      <c r="W29" s="22"/>
      <c r="X29" s="21"/>
      <c r="Y29" s="21"/>
      <c r="Z29" s="21"/>
      <c r="AA29" s="22"/>
      <c r="AB29" s="21"/>
      <c r="AC29" s="21"/>
      <c r="AD29" s="21"/>
    </row>
    <row r="30" spans="1:30" x14ac:dyDescent="0.25">
      <c r="A30" s="11">
        <v>6300</v>
      </c>
      <c r="B30" s="14">
        <v>12</v>
      </c>
      <c r="C30" s="10">
        <f t="shared" si="9"/>
        <v>18</v>
      </c>
      <c r="D30" s="14">
        <v>4</v>
      </c>
      <c r="E30" s="10">
        <f t="shared" si="10"/>
        <v>4</v>
      </c>
      <c r="F30" s="10"/>
      <c r="G30" s="11"/>
      <c r="H30" s="10"/>
      <c r="I30" s="10"/>
      <c r="J30" s="10"/>
      <c r="K30" s="11"/>
      <c r="M30" s="10"/>
      <c r="O30" s="11"/>
      <c r="P30" s="10"/>
      <c r="Q30" s="10"/>
      <c r="S30" s="59"/>
      <c r="T30" s="59"/>
      <c r="U30" s="59"/>
      <c r="V30" s="21"/>
      <c r="W30" s="22"/>
      <c r="X30" s="21"/>
      <c r="Y30" s="21"/>
      <c r="Z30" s="21"/>
      <c r="AA30" s="22"/>
      <c r="AB30" s="21"/>
      <c r="AC30" s="21"/>
      <c r="AD30" s="21"/>
    </row>
    <row r="31" spans="1:30" x14ac:dyDescent="0.25">
      <c r="A31" s="11">
        <v>6350</v>
      </c>
      <c r="B31" s="14">
        <v>18</v>
      </c>
      <c r="C31" s="10">
        <f t="shared" si="9"/>
        <v>28</v>
      </c>
      <c r="D31" s="14">
        <v>0</v>
      </c>
      <c r="E31" s="10">
        <f t="shared" si="10"/>
        <v>4</v>
      </c>
      <c r="F31" s="10"/>
      <c r="G31" s="11"/>
      <c r="H31" s="10"/>
      <c r="I31" s="10"/>
      <c r="J31" s="10"/>
      <c r="K31" s="11"/>
      <c r="M31" s="10"/>
      <c r="O31" s="11"/>
      <c r="P31" s="10"/>
      <c r="Q31" s="10"/>
      <c r="S31" s="59"/>
      <c r="T31" s="59"/>
      <c r="U31" s="59"/>
      <c r="V31" s="21"/>
      <c r="W31" s="22"/>
      <c r="X31" s="21"/>
      <c r="Y31" s="21"/>
      <c r="Z31" s="21"/>
      <c r="AA31" s="22"/>
      <c r="AB31" s="21"/>
      <c r="AC31" s="21"/>
      <c r="AD31" s="21"/>
    </row>
    <row r="32" spans="1:30" x14ac:dyDescent="0.25">
      <c r="A32" s="11">
        <v>6400</v>
      </c>
      <c r="B32" s="14">
        <v>0</v>
      </c>
      <c r="C32" s="10">
        <f t="shared" si="9"/>
        <v>17</v>
      </c>
      <c r="D32" s="14">
        <v>0</v>
      </c>
      <c r="E32" s="10">
        <f t="shared" si="10"/>
        <v>0</v>
      </c>
      <c r="F32" s="10"/>
      <c r="G32" s="11"/>
      <c r="H32" s="10"/>
      <c r="I32" s="10"/>
      <c r="J32" s="10"/>
      <c r="K32" s="11"/>
      <c r="M32" s="10"/>
      <c r="O32" s="11"/>
      <c r="P32" s="10"/>
      <c r="Q32" s="10"/>
      <c r="S32" s="59"/>
      <c r="T32" s="59"/>
      <c r="U32" s="59"/>
      <c r="V32" s="21"/>
      <c r="W32" s="22"/>
      <c r="X32" s="21"/>
      <c r="Y32" s="21"/>
      <c r="Z32" s="21"/>
      <c r="AA32" s="22"/>
      <c r="AB32" s="21"/>
      <c r="AC32" s="21"/>
      <c r="AD32" s="21"/>
    </row>
    <row r="33" spans="1:30" x14ac:dyDescent="0.25">
      <c r="A33" s="11"/>
      <c r="B33" s="14"/>
      <c r="C33" s="10"/>
      <c r="D33" s="14"/>
      <c r="E33" s="10"/>
      <c r="F33" s="10"/>
      <c r="G33" s="10"/>
      <c r="H33" s="10"/>
      <c r="I33" s="10"/>
      <c r="J33" s="10"/>
      <c r="O33" s="11"/>
      <c r="P33" s="11"/>
      <c r="Q33" s="11"/>
      <c r="S33" s="52"/>
      <c r="T33" s="52"/>
      <c r="U33" s="52"/>
      <c r="AC33" s="21"/>
      <c r="AD33" s="21"/>
    </row>
    <row r="34" spans="1:30" x14ac:dyDescent="0.25">
      <c r="A34" s="11"/>
      <c r="C34" s="2">
        <f>SUM(C4:C32)</f>
        <v>7805</v>
      </c>
      <c r="E34" s="2">
        <f>SUM(E4:E32)</f>
        <v>20428</v>
      </c>
      <c r="I34" s="2">
        <f>SUM(I3:I23)</f>
        <v>2370</v>
      </c>
      <c r="M34" s="3">
        <f>SUM(M3:M20)</f>
        <v>0</v>
      </c>
      <c r="Q34" s="2">
        <f>SUM(Q3:Q23)</f>
        <v>0</v>
      </c>
      <c r="R34" s="2"/>
      <c r="S34" s="57"/>
      <c r="T34" s="57"/>
      <c r="U34" s="54">
        <f>SUM(U4:U23)</f>
        <v>668</v>
      </c>
    </row>
    <row r="38" spans="1:30" x14ac:dyDescent="0.25">
      <c r="M38" s="3"/>
      <c r="N38" s="3"/>
    </row>
    <row r="39" spans="1:30" ht="15.75" x14ac:dyDescent="0.25">
      <c r="D39" s="26"/>
      <c r="E39" s="44"/>
      <c r="F39" s="44"/>
      <c r="G39" s="44"/>
      <c r="H39" s="44"/>
      <c r="I39" s="44"/>
      <c r="J39" s="44"/>
      <c r="K39" s="44"/>
      <c r="M39" s="3"/>
      <c r="N39" s="3"/>
    </row>
    <row r="40" spans="1:30" x14ac:dyDescent="0.25">
      <c r="M40" s="3"/>
      <c r="N40" s="3"/>
    </row>
    <row r="42" spans="1:30" x14ac:dyDescent="0.25">
      <c r="N42" s="2"/>
    </row>
  </sheetData>
  <mergeCells count="1">
    <mergeCell ref="E39:K39"/>
  </mergeCells>
  <conditionalFormatting sqref="Y3:Y32">
    <cfRule type="cellIs" dxfId="10" priority="3" operator="greaterThan">
      <formula>5</formula>
    </cfRule>
  </conditionalFormatting>
  <conditionalFormatting sqref="AC3:AC32">
    <cfRule type="cellIs" dxfId="9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4B71-CCC5-4FA7-8CA0-1BF148DABE2F}">
  <sheetPr>
    <tabColor rgb="FF92D050"/>
    <pageSetUpPr fitToPage="1"/>
  </sheetPr>
  <dimension ref="A1:K17"/>
  <sheetViews>
    <sheetView zoomScaleNormal="100" workbookViewId="0">
      <pane ySplit="1" topLeftCell="A2" activePane="bottomLeft" state="frozen"/>
      <selection pane="bottomLeft" activeCell="Q27" sqref="Q27"/>
    </sheetView>
  </sheetViews>
  <sheetFormatPr defaultRowHeight="15" x14ac:dyDescent="0.25"/>
  <cols>
    <col min="1" max="1" width="21.5703125" bestFit="1" customWidth="1"/>
    <col min="3" max="3" width="12.42578125" bestFit="1" customWidth="1"/>
    <col min="4" max="4" width="12.28515625" bestFit="1" customWidth="1"/>
  </cols>
  <sheetData>
    <row r="1" spans="1:11" ht="16.5" customHeight="1" x14ac:dyDescent="0.25">
      <c r="A1" s="45" t="s">
        <v>95</v>
      </c>
      <c r="B1" s="45"/>
      <c r="C1" s="45"/>
      <c r="D1" s="45"/>
      <c r="E1" s="45"/>
      <c r="F1" s="45"/>
    </row>
    <row r="2" spans="1:11" ht="16.5" customHeight="1" x14ac:dyDescent="0.25">
      <c r="A2" s="1"/>
      <c r="B2" s="1"/>
      <c r="C2" s="21" t="s">
        <v>73</v>
      </c>
      <c r="D2" s="22" t="s">
        <v>74</v>
      </c>
      <c r="E2" s="1"/>
      <c r="F2" s="1"/>
    </row>
    <row r="3" spans="1:11" ht="16.5" customHeight="1" x14ac:dyDescent="0.25">
      <c r="A3" s="29" t="s">
        <v>96</v>
      </c>
      <c r="B3" s="20"/>
      <c r="C3">
        <v>55</v>
      </c>
      <c r="D3">
        <v>254</v>
      </c>
      <c r="E3" s="21"/>
      <c r="F3" s="21"/>
      <c r="G3" s="21"/>
      <c r="H3" s="22"/>
      <c r="I3" s="21"/>
      <c r="J3" s="21"/>
      <c r="K3" s="21"/>
    </row>
    <row r="4" spans="1:11" ht="16.5" customHeight="1" x14ac:dyDescent="0.25">
      <c r="A4" s="16" t="s">
        <v>97</v>
      </c>
      <c r="B4" s="20"/>
      <c r="C4" s="21">
        <v>3</v>
      </c>
      <c r="D4" s="22">
        <v>12</v>
      </c>
      <c r="E4" s="21"/>
      <c r="F4" s="21"/>
      <c r="G4" s="21"/>
      <c r="H4" s="22"/>
      <c r="I4" s="21"/>
      <c r="J4" s="21"/>
      <c r="K4" s="21"/>
    </row>
    <row r="5" spans="1:11" ht="16.5" customHeight="1" x14ac:dyDescent="0.25">
      <c r="A5" s="16" t="s">
        <v>98</v>
      </c>
      <c r="B5" s="20"/>
      <c r="C5" s="21">
        <v>17</v>
      </c>
      <c r="D5" s="22">
        <v>40</v>
      </c>
      <c r="E5" s="21"/>
      <c r="F5" s="21"/>
      <c r="G5" s="21"/>
      <c r="H5" s="22"/>
      <c r="I5" s="21"/>
      <c r="J5" s="21"/>
      <c r="K5" s="21"/>
    </row>
    <row r="6" spans="1:11" ht="16.5" customHeight="1" x14ac:dyDescent="0.25">
      <c r="A6" s="16" t="s">
        <v>99</v>
      </c>
      <c r="B6" s="20"/>
      <c r="C6" s="21">
        <v>15</v>
      </c>
      <c r="D6" s="22">
        <v>29</v>
      </c>
      <c r="E6" s="24">
        <f>SUM(C3:C6)</f>
        <v>90</v>
      </c>
      <c r="F6" s="24">
        <f>SUM(D3:D6)</f>
        <v>335</v>
      </c>
      <c r="G6" s="21"/>
      <c r="H6" s="22"/>
      <c r="I6" s="21"/>
      <c r="J6" s="21"/>
      <c r="K6" s="21"/>
    </row>
    <row r="7" spans="1:11" ht="15.75" customHeight="1" x14ac:dyDescent="0.25">
      <c r="A7" s="29" t="s">
        <v>100</v>
      </c>
      <c r="B7" s="20"/>
      <c r="C7" s="21">
        <v>501</v>
      </c>
      <c r="D7" s="22">
        <v>2</v>
      </c>
      <c r="E7" s="21"/>
      <c r="F7" s="21"/>
      <c r="G7" s="21"/>
      <c r="H7" s="22"/>
      <c r="I7" s="21"/>
      <c r="J7" s="21"/>
      <c r="K7" s="21"/>
    </row>
    <row r="8" spans="1:11" x14ac:dyDescent="0.25">
      <c r="A8" s="16" t="s">
        <v>97</v>
      </c>
      <c r="C8" s="21">
        <v>111</v>
      </c>
      <c r="D8" s="22">
        <v>1</v>
      </c>
      <c r="J8" s="21"/>
      <c r="K8" s="21"/>
    </row>
    <row r="9" spans="1:11" x14ac:dyDescent="0.25">
      <c r="A9" s="16" t="s">
        <v>98</v>
      </c>
      <c r="B9" s="20"/>
      <c r="C9" s="21">
        <v>317</v>
      </c>
      <c r="D9" s="22">
        <v>0</v>
      </c>
      <c r="E9" s="21"/>
      <c r="F9" s="21"/>
      <c r="G9" s="21"/>
      <c r="H9" s="22"/>
      <c r="I9" s="21"/>
      <c r="J9" s="21"/>
      <c r="K9" s="21"/>
    </row>
    <row r="10" spans="1:11" x14ac:dyDescent="0.25">
      <c r="A10" s="16" t="s">
        <v>99</v>
      </c>
      <c r="B10" s="2"/>
      <c r="C10" s="21">
        <v>51</v>
      </c>
      <c r="D10" s="22">
        <v>4</v>
      </c>
    </row>
    <row r="11" spans="1:11" x14ac:dyDescent="0.25">
      <c r="A11" s="29" t="s">
        <v>101</v>
      </c>
      <c r="B11" s="2"/>
      <c r="C11" s="21">
        <v>0</v>
      </c>
      <c r="D11" s="22">
        <v>64</v>
      </c>
      <c r="E11" s="24">
        <f>SUM(C7:C11)</f>
        <v>980</v>
      </c>
      <c r="F11" s="24">
        <f>SUM(D7:D11)</f>
        <v>71</v>
      </c>
    </row>
    <row r="12" spans="1:11" x14ac:dyDescent="0.25">
      <c r="A12" s="29" t="s">
        <v>102</v>
      </c>
      <c r="B12" s="10"/>
      <c r="C12" s="21">
        <v>53</v>
      </c>
      <c r="D12" s="22">
        <v>441</v>
      </c>
    </row>
    <row r="13" spans="1:11" x14ac:dyDescent="0.25">
      <c r="A13" s="16" t="s">
        <v>97</v>
      </c>
      <c r="B13" s="2"/>
      <c r="C13" s="21">
        <v>0</v>
      </c>
      <c r="D13" s="22">
        <v>90</v>
      </c>
    </row>
    <row r="14" spans="1:11" x14ac:dyDescent="0.25">
      <c r="A14" s="16" t="s">
        <v>98</v>
      </c>
      <c r="B14" s="2"/>
      <c r="C14" s="21">
        <v>295</v>
      </c>
      <c r="D14" s="22">
        <v>34</v>
      </c>
    </row>
    <row r="15" spans="1:11" x14ac:dyDescent="0.25">
      <c r="A15" s="16" t="s">
        <v>99</v>
      </c>
      <c r="B15" s="2"/>
      <c r="C15" s="21">
        <v>152</v>
      </c>
      <c r="D15" s="22">
        <v>25</v>
      </c>
      <c r="E15" s="24">
        <f>SUM(C12:C15)</f>
        <v>500</v>
      </c>
      <c r="F15" s="24">
        <f>SUM(D12:D15)</f>
        <v>590</v>
      </c>
    </row>
    <row r="16" spans="1:11" x14ac:dyDescent="0.25">
      <c r="D16" s="24"/>
    </row>
    <row r="17" spans="3:4" x14ac:dyDescent="0.25">
      <c r="C17">
        <f>SUM(C3:C15)</f>
        <v>1570</v>
      </c>
      <c r="D17" s="24">
        <f>SUM(D3:D15)</f>
        <v>996</v>
      </c>
    </row>
  </sheetData>
  <mergeCells count="1">
    <mergeCell ref="A1:F1"/>
  </mergeCells>
  <conditionalFormatting sqref="F3:F5 F7">
    <cfRule type="cellIs" dxfId="8" priority="3" operator="greaterThan">
      <formula>5</formula>
    </cfRule>
  </conditionalFormatting>
  <conditionalFormatting sqref="J3:J7">
    <cfRule type="cellIs" dxfId="7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141F-4E51-4CD0-A53B-ACE667088605}">
  <sheetPr>
    <tabColor rgb="FF92D050"/>
    <pageSetUpPr fitToPage="1"/>
  </sheetPr>
  <dimension ref="B3:L27"/>
  <sheetViews>
    <sheetView workbookViewId="0">
      <selection activeCell="P36" sqref="P36"/>
    </sheetView>
  </sheetViews>
  <sheetFormatPr defaultRowHeight="15" x14ac:dyDescent="0.25"/>
  <cols>
    <col min="7" max="7" width="14.140625" bestFit="1" customWidth="1"/>
    <col min="11" max="11" width="12" bestFit="1" customWidth="1"/>
    <col min="12" max="12" width="11" bestFit="1" customWidth="1"/>
  </cols>
  <sheetData>
    <row r="3" spans="2:12" x14ac:dyDescent="0.25">
      <c r="D3" t="s">
        <v>11</v>
      </c>
    </row>
    <row r="4" spans="2:12" x14ac:dyDescent="0.25">
      <c r="C4" t="s">
        <v>0</v>
      </c>
      <c r="D4" t="s">
        <v>2</v>
      </c>
      <c r="G4" t="s">
        <v>12</v>
      </c>
    </row>
    <row r="7" spans="2:12" x14ac:dyDescent="0.25">
      <c r="B7" t="s">
        <v>15</v>
      </c>
      <c r="C7">
        <v>5107</v>
      </c>
      <c r="F7">
        <v>5107</v>
      </c>
      <c r="G7">
        <v>0</v>
      </c>
    </row>
    <row r="8" spans="2:12" x14ac:dyDescent="0.25">
      <c r="F8">
        <v>5150</v>
      </c>
      <c r="G8">
        <v>96</v>
      </c>
    </row>
    <row r="9" spans="2:12" x14ac:dyDescent="0.25">
      <c r="F9">
        <v>5200</v>
      </c>
      <c r="G9">
        <v>127</v>
      </c>
    </row>
    <row r="10" spans="2:12" x14ac:dyDescent="0.25">
      <c r="F10">
        <v>5250</v>
      </c>
      <c r="G10">
        <v>154</v>
      </c>
    </row>
    <row r="11" spans="2:12" x14ac:dyDescent="0.25">
      <c r="F11">
        <v>5300</v>
      </c>
      <c r="G11">
        <v>149</v>
      </c>
    </row>
    <row r="12" spans="2:12" x14ac:dyDescent="0.25">
      <c r="B12" t="s">
        <v>16</v>
      </c>
      <c r="C12">
        <v>5352</v>
      </c>
      <c r="F12">
        <v>5350</v>
      </c>
      <c r="G12" s="18">
        <v>153</v>
      </c>
    </row>
    <row r="13" spans="2:12" x14ac:dyDescent="0.25">
      <c r="D13" s="9">
        <v>482</v>
      </c>
      <c r="G13" s="17">
        <f>SUM(G7:G12)/6</f>
        <v>113.16666666666667</v>
      </c>
      <c r="K13" t="s">
        <v>14</v>
      </c>
      <c r="L13" s="17">
        <f>(D13*G13)/27</f>
        <v>2020.2345679012346</v>
      </c>
    </row>
    <row r="16" spans="2:12" x14ac:dyDescent="0.25">
      <c r="B16" t="s">
        <v>15</v>
      </c>
      <c r="C16">
        <v>5355</v>
      </c>
      <c r="F16">
        <v>5355</v>
      </c>
      <c r="G16">
        <v>153</v>
      </c>
    </row>
    <row r="17" spans="2:12" x14ac:dyDescent="0.25">
      <c r="F17">
        <v>5400</v>
      </c>
      <c r="G17">
        <v>132</v>
      </c>
    </row>
    <row r="18" spans="2:12" x14ac:dyDescent="0.25">
      <c r="F18">
        <v>5450</v>
      </c>
      <c r="G18">
        <v>120</v>
      </c>
    </row>
    <row r="19" spans="2:12" x14ac:dyDescent="0.25">
      <c r="F19">
        <v>5500</v>
      </c>
      <c r="G19">
        <v>104</v>
      </c>
    </row>
    <row r="20" spans="2:12" x14ac:dyDescent="0.25">
      <c r="F20">
        <v>5550</v>
      </c>
      <c r="G20">
        <v>93</v>
      </c>
    </row>
    <row r="21" spans="2:12" x14ac:dyDescent="0.25">
      <c r="F21">
        <v>5600</v>
      </c>
      <c r="G21">
        <v>65</v>
      </c>
    </row>
    <row r="22" spans="2:12" x14ac:dyDescent="0.25">
      <c r="F22">
        <v>5650</v>
      </c>
      <c r="G22">
        <v>56</v>
      </c>
    </row>
    <row r="23" spans="2:12" x14ac:dyDescent="0.25">
      <c r="B23" t="s">
        <v>16</v>
      </c>
      <c r="C23">
        <v>5711</v>
      </c>
      <c r="F23">
        <v>5711</v>
      </c>
      <c r="G23" s="18">
        <v>0</v>
      </c>
    </row>
    <row r="24" spans="2:12" x14ac:dyDescent="0.25">
      <c r="D24" s="9">
        <v>726</v>
      </c>
      <c r="G24" s="17">
        <f>SUM(G16:G23)/8</f>
        <v>90.375</v>
      </c>
      <c r="K24" t="s">
        <v>14</v>
      </c>
      <c r="L24" s="17">
        <f>(D24*G24)/27</f>
        <v>2430.0833333333335</v>
      </c>
    </row>
    <row r="27" spans="2:12" x14ac:dyDescent="0.25">
      <c r="K27" s="7" t="s">
        <v>17</v>
      </c>
      <c r="L27" s="17">
        <f>SUM(L5:L24)</f>
        <v>4450.3179012345681</v>
      </c>
    </row>
  </sheetData>
  <pageMargins left="0.7" right="0.7" top="0.75" bottom="0.75" header="0.3" footer="0.3"/>
  <pageSetup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0FE2-9D6C-4052-A343-3D6DBE58519D}">
  <sheetPr>
    <tabColor rgb="FF92D050"/>
    <pageSetUpPr fitToPage="1"/>
  </sheetPr>
  <dimension ref="A1:U34"/>
  <sheetViews>
    <sheetView zoomScaleNormal="100" workbookViewId="0">
      <pane ySplit="2" topLeftCell="A3" activePane="bottomLeft" state="frozen"/>
      <selection pane="bottomLeft" activeCell="W19" sqref="W19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2" max="21" width="0" hidden="1" customWidth="1"/>
  </cols>
  <sheetData>
    <row r="1" spans="1:21" x14ac:dyDescent="0.25">
      <c r="B1" t="s">
        <v>1</v>
      </c>
      <c r="D1" t="s">
        <v>4</v>
      </c>
      <c r="H1" t="s">
        <v>9</v>
      </c>
      <c r="K1" s="1"/>
      <c r="L1" s="1"/>
    </row>
    <row r="2" spans="1:21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K2" s="15"/>
      <c r="L2" s="1"/>
      <c r="N2" t="s">
        <v>21</v>
      </c>
      <c r="O2" t="s">
        <v>20</v>
      </c>
      <c r="R2" t="s">
        <v>22</v>
      </c>
      <c r="S2" t="s">
        <v>20</v>
      </c>
    </row>
    <row r="3" spans="1:21" ht="16.5" customHeight="1" x14ac:dyDescent="0.25">
      <c r="A3" s="11">
        <v>3850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K3" s="16"/>
      <c r="L3" s="20" t="s">
        <v>24</v>
      </c>
      <c r="M3" s="21"/>
      <c r="N3" s="22">
        <v>0</v>
      </c>
      <c r="O3" s="22">
        <v>0</v>
      </c>
      <c r="P3" s="21">
        <f>ABS(N3-O3)</f>
        <v>0</v>
      </c>
      <c r="Q3" s="22"/>
      <c r="R3" s="22">
        <v>0</v>
      </c>
      <c r="S3" s="21">
        <v>0</v>
      </c>
      <c r="T3" s="21">
        <f>ABS(R3-S3)</f>
        <v>0</v>
      </c>
      <c r="U3" s="21"/>
    </row>
    <row r="4" spans="1:21" ht="16.5" customHeight="1" x14ac:dyDescent="0.25">
      <c r="A4" s="11">
        <v>3900</v>
      </c>
      <c r="B4" s="35">
        <v>37</v>
      </c>
      <c r="C4" s="10">
        <f>ROUND(((B4+B3)*(A4-A3)/2/27),0)</f>
        <v>34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K4" s="16"/>
      <c r="L4" s="20" t="s">
        <v>25</v>
      </c>
      <c r="M4" s="21"/>
      <c r="N4" s="22">
        <v>38</v>
      </c>
      <c r="O4" s="22">
        <v>37</v>
      </c>
      <c r="P4" s="21">
        <f t="shared" ref="P4:P26" si="0">ABS(N4-O4)</f>
        <v>1</v>
      </c>
      <c r="Q4" s="22"/>
      <c r="R4" s="22">
        <v>0</v>
      </c>
      <c r="S4" s="21">
        <v>0</v>
      </c>
      <c r="T4" s="21">
        <f t="shared" ref="T4:T26" si="1">ABS(R4-S4)</f>
        <v>0</v>
      </c>
      <c r="U4" s="21"/>
    </row>
    <row r="5" spans="1:21" ht="16.5" customHeight="1" x14ac:dyDescent="0.25">
      <c r="A5" s="11">
        <v>3950</v>
      </c>
      <c r="B5">
        <v>60</v>
      </c>
      <c r="C5" s="10">
        <f t="shared" ref="C5:C23" si="2">ROUND(((B5+B4)*(A5-A4)/2/27),0)</f>
        <v>90</v>
      </c>
      <c r="D5">
        <v>2</v>
      </c>
      <c r="E5" s="10">
        <f>ROUND(((D5+D4)*(A5-A4)/2/27),0)</f>
        <v>2</v>
      </c>
      <c r="F5" s="10"/>
      <c r="G5" s="11"/>
      <c r="I5" s="10">
        <f t="shared" ref="I5:I8" si="3">(H5+H4)*(G5-G4)/2/27</f>
        <v>0</v>
      </c>
      <c r="J5" s="4"/>
      <c r="K5" s="16"/>
      <c r="L5" s="20" t="s">
        <v>26</v>
      </c>
      <c r="M5" s="21"/>
      <c r="N5" s="22">
        <v>60</v>
      </c>
      <c r="O5" s="22">
        <v>60</v>
      </c>
      <c r="P5" s="21">
        <f t="shared" si="0"/>
        <v>0</v>
      </c>
      <c r="Q5" s="22"/>
      <c r="R5" s="22">
        <v>2</v>
      </c>
      <c r="S5" s="21">
        <v>2</v>
      </c>
      <c r="T5" s="21">
        <f t="shared" si="1"/>
        <v>0</v>
      </c>
      <c r="U5" s="21"/>
    </row>
    <row r="6" spans="1:21" ht="16.5" customHeight="1" x14ac:dyDescent="0.25">
      <c r="A6" s="11">
        <v>4000</v>
      </c>
      <c r="B6">
        <v>72</v>
      </c>
      <c r="C6" s="10">
        <f t="shared" si="2"/>
        <v>122</v>
      </c>
      <c r="D6">
        <v>5</v>
      </c>
      <c r="E6" s="10">
        <f t="shared" ref="E6:E23" si="4">ROUND(((D6+D5)*(A6-A5)/2/27),0)</f>
        <v>6</v>
      </c>
      <c r="F6" s="10"/>
      <c r="G6" s="11"/>
      <c r="I6" s="10">
        <f t="shared" si="3"/>
        <v>0</v>
      </c>
      <c r="J6" s="4"/>
      <c r="K6" s="16"/>
      <c r="L6" s="20" t="s">
        <v>27</v>
      </c>
      <c r="M6" s="21"/>
      <c r="N6" s="22">
        <v>80</v>
      </c>
      <c r="O6" s="22">
        <v>72</v>
      </c>
      <c r="P6" s="21">
        <f t="shared" si="0"/>
        <v>8</v>
      </c>
      <c r="Q6" s="22"/>
      <c r="R6" s="22">
        <v>2</v>
      </c>
      <c r="S6" s="21">
        <v>5</v>
      </c>
      <c r="T6" s="21">
        <f t="shared" si="1"/>
        <v>3</v>
      </c>
      <c r="U6" s="21"/>
    </row>
    <row r="7" spans="1:21" ht="15.75" customHeight="1" x14ac:dyDescent="0.25">
      <c r="A7" s="11">
        <v>4050</v>
      </c>
      <c r="B7" s="14">
        <v>56</v>
      </c>
      <c r="C7" s="10">
        <f t="shared" si="2"/>
        <v>119</v>
      </c>
      <c r="D7" s="14">
        <v>3</v>
      </c>
      <c r="E7" s="10">
        <f t="shared" si="4"/>
        <v>7</v>
      </c>
      <c r="F7" s="10"/>
      <c r="G7" s="11"/>
      <c r="I7" s="10">
        <f t="shared" si="3"/>
        <v>0</v>
      </c>
      <c r="K7" s="16"/>
      <c r="L7" s="20" t="s">
        <v>28</v>
      </c>
      <c r="M7" s="21"/>
      <c r="N7" s="22">
        <v>56</v>
      </c>
      <c r="O7" s="22"/>
      <c r="P7" s="21">
        <f t="shared" si="0"/>
        <v>56</v>
      </c>
      <c r="Q7" s="22"/>
      <c r="R7" s="22">
        <v>3</v>
      </c>
      <c r="S7" s="21"/>
      <c r="T7" s="21">
        <f t="shared" si="1"/>
        <v>3</v>
      </c>
      <c r="U7" s="21"/>
    </row>
    <row r="8" spans="1:21" x14ac:dyDescent="0.25">
      <c r="A8" s="11">
        <v>4100</v>
      </c>
      <c r="B8" s="14">
        <v>70</v>
      </c>
      <c r="C8" s="10">
        <f t="shared" si="2"/>
        <v>117</v>
      </c>
      <c r="D8" s="14">
        <v>5</v>
      </c>
      <c r="E8" s="10">
        <f t="shared" si="4"/>
        <v>7</v>
      </c>
      <c r="F8" s="10"/>
      <c r="G8" s="11">
        <v>4100</v>
      </c>
      <c r="I8" s="10">
        <f t="shared" si="3"/>
        <v>0</v>
      </c>
      <c r="J8" s="5"/>
      <c r="K8" s="16"/>
      <c r="L8" s="20" t="s">
        <v>29</v>
      </c>
      <c r="M8" s="21"/>
      <c r="N8" s="22">
        <v>70</v>
      </c>
      <c r="O8" s="22"/>
      <c r="P8" s="21">
        <f t="shared" si="0"/>
        <v>70</v>
      </c>
      <c r="Q8" s="22"/>
      <c r="R8" s="22">
        <v>5</v>
      </c>
      <c r="S8" s="21"/>
      <c r="T8" s="21">
        <f t="shared" si="1"/>
        <v>5</v>
      </c>
      <c r="U8" s="21"/>
    </row>
    <row r="9" spans="1:21" x14ac:dyDescent="0.25">
      <c r="A9" s="11">
        <v>4150</v>
      </c>
      <c r="B9" s="14">
        <v>106</v>
      </c>
      <c r="C9" s="10">
        <f t="shared" si="2"/>
        <v>163</v>
      </c>
      <c r="D9" s="14">
        <v>73</v>
      </c>
      <c r="E9" s="10">
        <f t="shared" si="4"/>
        <v>72</v>
      </c>
      <c r="F9" s="10"/>
      <c r="G9" s="11">
        <v>4150</v>
      </c>
      <c r="H9">
        <v>55</v>
      </c>
      <c r="I9" s="10">
        <f>ROUND(((H9+H8)*(G9-G8)/2/27),0)</f>
        <v>51</v>
      </c>
      <c r="K9" s="16"/>
      <c r="L9" s="20" t="s">
        <v>30</v>
      </c>
      <c r="M9" s="21"/>
      <c r="N9" s="22">
        <v>106</v>
      </c>
      <c r="O9" s="22"/>
      <c r="P9" s="21">
        <f t="shared" si="0"/>
        <v>106</v>
      </c>
      <c r="Q9" s="22"/>
      <c r="R9" s="22">
        <v>73</v>
      </c>
      <c r="S9" s="21"/>
      <c r="T9" s="21">
        <f t="shared" si="1"/>
        <v>73</v>
      </c>
      <c r="U9" s="21"/>
    </row>
    <row r="10" spans="1:21" x14ac:dyDescent="0.25">
      <c r="A10" s="11">
        <v>4200</v>
      </c>
      <c r="B10" s="14">
        <v>63</v>
      </c>
      <c r="C10" s="10">
        <f t="shared" si="2"/>
        <v>156</v>
      </c>
      <c r="D10" s="14">
        <v>405</v>
      </c>
      <c r="E10" s="10">
        <f t="shared" si="4"/>
        <v>443</v>
      </c>
      <c r="F10" s="10"/>
      <c r="G10" s="11">
        <v>4200</v>
      </c>
      <c r="H10">
        <v>117</v>
      </c>
      <c r="I10" s="10">
        <f t="shared" ref="I10:I23" si="5">ROUND(((H10+H9)*(G10-G9)/2/27),0)</f>
        <v>159</v>
      </c>
      <c r="K10" s="16"/>
      <c r="L10" s="20" t="s">
        <v>31</v>
      </c>
      <c r="M10" s="21"/>
      <c r="N10" s="22">
        <v>63</v>
      </c>
      <c r="O10" s="22"/>
      <c r="P10" s="21">
        <f t="shared" si="0"/>
        <v>63</v>
      </c>
      <c r="Q10" s="22"/>
      <c r="R10" s="22">
        <v>405</v>
      </c>
      <c r="S10" s="21"/>
      <c r="T10" s="21">
        <f t="shared" si="1"/>
        <v>405</v>
      </c>
      <c r="U10" s="21"/>
    </row>
    <row r="11" spans="1:21" x14ac:dyDescent="0.25">
      <c r="A11" s="11">
        <v>4250</v>
      </c>
      <c r="B11" s="14">
        <v>61</v>
      </c>
      <c r="C11" s="10">
        <f t="shared" si="2"/>
        <v>115</v>
      </c>
      <c r="D11" s="14">
        <v>623</v>
      </c>
      <c r="E11" s="10">
        <f t="shared" si="4"/>
        <v>952</v>
      </c>
      <c r="F11" s="10"/>
      <c r="G11" s="11">
        <v>4250</v>
      </c>
      <c r="H11">
        <v>166</v>
      </c>
      <c r="I11" s="10">
        <f t="shared" si="5"/>
        <v>262</v>
      </c>
      <c r="K11" s="16"/>
      <c r="L11" s="20" t="s">
        <v>32</v>
      </c>
      <c r="M11" s="21"/>
      <c r="N11" s="22">
        <v>61.273000000000003</v>
      </c>
      <c r="O11" s="22"/>
      <c r="P11" s="21">
        <f t="shared" si="0"/>
        <v>61.273000000000003</v>
      </c>
      <c r="Q11" s="22"/>
      <c r="R11" s="22">
        <v>623</v>
      </c>
      <c r="S11" s="21"/>
      <c r="T11" s="21">
        <f t="shared" si="1"/>
        <v>623</v>
      </c>
      <c r="U11" s="21"/>
    </row>
    <row r="12" spans="1:21" x14ac:dyDescent="0.25">
      <c r="A12" s="11">
        <v>4300</v>
      </c>
      <c r="B12" s="14">
        <v>91</v>
      </c>
      <c r="C12" s="10">
        <f t="shared" si="2"/>
        <v>141</v>
      </c>
      <c r="D12" s="14">
        <v>664</v>
      </c>
      <c r="E12" s="10">
        <f t="shared" si="4"/>
        <v>1192</v>
      </c>
      <c r="F12" s="10"/>
      <c r="G12" s="11">
        <v>4300</v>
      </c>
      <c r="H12">
        <v>264</v>
      </c>
      <c r="I12" s="10">
        <f t="shared" si="5"/>
        <v>398</v>
      </c>
      <c r="J12" s="5"/>
      <c r="K12" s="16"/>
      <c r="L12" s="20" t="s">
        <v>33</v>
      </c>
      <c r="M12" s="21"/>
      <c r="N12" s="22">
        <v>91.391000000000005</v>
      </c>
      <c r="O12" s="22"/>
      <c r="P12" s="21">
        <f t="shared" si="0"/>
        <v>91.391000000000005</v>
      </c>
      <c r="Q12" s="22"/>
      <c r="R12" s="22">
        <v>664</v>
      </c>
      <c r="S12" s="21"/>
      <c r="T12" s="21">
        <f t="shared" si="1"/>
        <v>664</v>
      </c>
      <c r="U12" s="21"/>
    </row>
    <row r="13" spans="1:21" x14ac:dyDescent="0.25">
      <c r="A13" s="11">
        <v>4350</v>
      </c>
      <c r="B13" s="14">
        <v>157</v>
      </c>
      <c r="C13" s="10">
        <f t="shared" si="2"/>
        <v>230</v>
      </c>
      <c r="D13" s="14">
        <v>291</v>
      </c>
      <c r="E13" s="10">
        <f t="shared" si="4"/>
        <v>884</v>
      </c>
      <c r="F13" s="10"/>
      <c r="G13" s="11">
        <v>4350</v>
      </c>
      <c r="H13">
        <v>264</v>
      </c>
      <c r="I13" s="10">
        <f t="shared" si="5"/>
        <v>489</v>
      </c>
      <c r="J13" s="5"/>
      <c r="K13" s="16"/>
      <c r="L13" s="20" t="s">
        <v>34</v>
      </c>
      <c r="M13" s="21"/>
      <c r="N13" s="22">
        <v>158.73099999999999</v>
      </c>
      <c r="O13" s="22">
        <v>157</v>
      </c>
      <c r="P13" s="21">
        <f t="shared" si="0"/>
        <v>1.7309999999999945</v>
      </c>
      <c r="Q13" s="22"/>
      <c r="R13" s="22">
        <v>291</v>
      </c>
      <c r="S13" s="21"/>
      <c r="T13" s="21">
        <f t="shared" si="1"/>
        <v>291</v>
      </c>
      <c r="U13" s="21"/>
    </row>
    <row r="14" spans="1:21" x14ac:dyDescent="0.25">
      <c r="A14" s="11">
        <v>4400</v>
      </c>
      <c r="B14" s="14">
        <v>229</v>
      </c>
      <c r="C14" s="10">
        <f t="shared" si="2"/>
        <v>357</v>
      </c>
      <c r="D14" s="14">
        <v>242</v>
      </c>
      <c r="E14" s="10">
        <f t="shared" si="4"/>
        <v>494</v>
      </c>
      <c r="F14" s="10"/>
      <c r="G14" s="11">
        <v>4400</v>
      </c>
      <c r="H14">
        <v>262</v>
      </c>
      <c r="I14" s="10">
        <f t="shared" si="5"/>
        <v>487</v>
      </c>
      <c r="J14" s="5"/>
      <c r="K14" s="16"/>
      <c r="L14" s="20" t="s">
        <v>35</v>
      </c>
      <c r="M14" s="21"/>
      <c r="N14" s="22">
        <v>228.745</v>
      </c>
      <c r="O14" s="22"/>
      <c r="P14" s="21">
        <f t="shared" si="0"/>
        <v>228.745</v>
      </c>
      <c r="Q14" s="22"/>
      <c r="R14" s="22">
        <v>242</v>
      </c>
      <c r="S14" s="21"/>
      <c r="T14" s="21">
        <f t="shared" si="1"/>
        <v>242</v>
      </c>
      <c r="U14" s="21"/>
    </row>
    <row r="15" spans="1:21" x14ac:dyDescent="0.25">
      <c r="A15" s="11">
        <v>4450</v>
      </c>
      <c r="B15" s="14">
        <v>139</v>
      </c>
      <c r="C15" s="10">
        <f t="shared" si="2"/>
        <v>341</v>
      </c>
      <c r="D15" s="14">
        <v>701</v>
      </c>
      <c r="E15" s="10">
        <f t="shared" si="4"/>
        <v>873</v>
      </c>
      <c r="F15" s="10"/>
      <c r="G15" s="11">
        <v>4450</v>
      </c>
      <c r="H15">
        <v>309</v>
      </c>
      <c r="I15" s="10">
        <f t="shared" si="5"/>
        <v>529</v>
      </c>
      <c r="J15" s="5"/>
      <c r="K15" s="16"/>
      <c r="L15" s="20" t="s">
        <v>36</v>
      </c>
      <c r="M15" s="21"/>
      <c r="N15" s="22">
        <v>138.94999999999999</v>
      </c>
      <c r="O15" s="22"/>
      <c r="P15" s="21">
        <f t="shared" si="0"/>
        <v>138.94999999999999</v>
      </c>
      <c r="Q15" s="22"/>
      <c r="R15" s="22">
        <v>701</v>
      </c>
      <c r="S15" s="21"/>
      <c r="T15" s="21">
        <f t="shared" si="1"/>
        <v>701</v>
      </c>
      <c r="U15" s="21"/>
    </row>
    <row r="16" spans="1:21" x14ac:dyDescent="0.25">
      <c r="A16" s="11">
        <v>4500</v>
      </c>
      <c r="B16" s="14">
        <v>66</v>
      </c>
      <c r="C16" s="10">
        <f t="shared" si="2"/>
        <v>190</v>
      </c>
      <c r="D16" s="14">
        <v>1126</v>
      </c>
      <c r="E16" s="10">
        <f t="shared" si="4"/>
        <v>1692</v>
      </c>
      <c r="F16" s="10"/>
      <c r="G16" s="11">
        <v>4500</v>
      </c>
      <c r="H16">
        <v>345</v>
      </c>
      <c r="I16" s="10">
        <f t="shared" si="5"/>
        <v>606</v>
      </c>
      <c r="J16" s="5"/>
      <c r="K16" s="16"/>
      <c r="L16" s="20" t="s">
        <v>37</v>
      </c>
      <c r="M16" s="21"/>
      <c r="N16" s="22">
        <v>66.450999999999993</v>
      </c>
      <c r="O16" s="22"/>
      <c r="P16" s="21">
        <f t="shared" si="0"/>
        <v>66.450999999999993</v>
      </c>
      <c r="Q16" s="22"/>
      <c r="R16" s="22">
        <v>1126</v>
      </c>
      <c r="S16" s="21"/>
      <c r="T16" s="21">
        <f t="shared" si="1"/>
        <v>1126</v>
      </c>
      <c r="U16" s="21"/>
    </row>
    <row r="17" spans="1:21" x14ac:dyDescent="0.25">
      <c r="A17" s="11">
        <v>4550</v>
      </c>
      <c r="B17" s="14">
        <v>26</v>
      </c>
      <c r="C17" s="10">
        <f t="shared" si="2"/>
        <v>85</v>
      </c>
      <c r="D17" s="14">
        <v>495</v>
      </c>
      <c r="E17" s="10">
        <f t="shared" si="4"/>
        <v>1501</v>
      </c>
      <c r="F17" s="10"/>
      <c r="G17" s="11">
        <v>4550</v>
      </c>
      <c r="H17">
        <v>194</v>
      </c>
      <c r="I17" s="10">
        <f t="shared" si="5"/>
        <v>499</v>
      </c>
      <c r="K17" s="16"/>
      <c r="L17" s="20" t="s">
        <v>38</v>
      </c>
      <c r="M17" s="21"/>
      <c r="N17" s="22">
        <v>26.295999999999999</v>
      </c>
      <c r="O17" s="22"/>
      <c r="P17" s="21">
        <f t="shared" si="0"/>
        <v>26.295999999999999</v>
      </c>
      <c r="Q17" s="22"/>
      <c r="R17" s="22">
        <v>495</v>
      </c>
      <c r="S17" s="21"/>
      <c r="T17" s="21">
        <f t="shared" si="1"/>
        <v>495</v>
      </c>
      <c r="U17" s="21"/>
    </row>
    <row r="18" spans="1:21" x14ac:dyDescent="0.25">
      <c r="A18" s="11">
        <v>4600</v>
      </c>
      <c r="B18" s="14">
        <v>158</v>
      </c>
      <c r="C18" s="10">
        <f t="shared" si="2"/>
        <v>170</v>
      </c>
      <c r="D18" s="14">
        <v>133</v>
      </c>
      <c r="E18" s="10">
        <f t="shared" si="4"/>
        <v>581</v>
      </c>
      <c r="F18" s="10"/>
      <c r="G18" s="11">
        <v>4600</v>
      </c>
      <c r="H18">
        <v>106</v>
      </c>
      <c r="I18" s="10">
        <f t="shared" si="5"/>
        <v>278</v>
      </c>
      <c r="K18" s="12"/>
      <c r="L18" s="20" t="s">
        <v>39</v>
      </c>
      <c r="M18" s="21"/>
      <c r="N18" s="22">
        <v>158</v>
      </c>
      <c r="O18" s="22"/>
      <c r="P18" s="21">
        <f t="shared" si="0"/>
        <v>158</v>
      </c>
      <c r="Q18" s="22"/>
      <c r="R18" s="22">
        <v>133</v>
      </c>
      <c r="S18" s="21"/>
      <c r="T18" s="21">
        <f t="shared" si="1"/>
        <v>133</v>
      </c>
      <c r="U18" s="21"/>
    </row>
    <row r="19" spans="1:21" x14ac:dyDescent="0.25">
      <c r="A19" s="11">
        <v>4650</v>
      </c>
      <c r="B19" s="14">
        <v>210</v>
      </c>
      <c r="C19" s="10">
        <f t="shared" si="2"/>
        <v>341</v>
      </c>
      <c r="D19" s="14">
        <v>16</v>
      </c>
      <c r="E19" s="10">
        <f t="shared" si="4"/>
        <v>138</v>
      </c>
      <c r="F19" s="10"/>
      <c r="G19" s="11">
        <v>4650</v>
      </c>
      <c r="H19">
        <v>0</v>
      </c>
      <c r="I19" s="10">
        <f t="shared" si="5"/>
        <v>98</v>
      </c>
      <c r="K19" s="12"/>
      <c r="L19" s="20" t="s">
        <v>40</v>
      </c>
      <c r="M19" s="21"/>
      <c r="N19" s="22">
        <v>210</v>
      </c>
      <c r="O19" s="22"/>
      <c r="P19" s="21">
        <f t="shared" si="0"/>
        <v>210</v>
      </c>
      <c r="Q19" s="22"/>
      <c r="R19" s="22">
        <v>16</v>
      </c>
      <c r="S19" s="21"/>
      <c r="T19" s="21">
        <f t="shared" si="1"/>
        <v>16</v>
      </c>
      <c r="U19" s="21"/>
    </row>
    <row r="20" spans="1:21" x14ac:dyDescent="0.25">
      <c r="A20" s="11">
        <v>4700</v>
      </c>
      <c r="B20" s="14">
        <v>162</v>
      </c>
      <c r="C20" s="10">
        <f t="shared" si="2"/>
        <v>344</v>
      </c>
      <c r="D20" s="14">
        <v>1</v>
      </c>
      <c r="E20" s="10">
        <f t="shared" si="4"/>
        <v>16</v>
      </c>
      <c r="F20" s="10"/>
      <c r="G20" s="11"/>
      <c r="I20" s="10">
        <f t="shared" si="5"/>
        <v>0</v>
      </c>
      <c r="K20" s="12"/>
      <c r="L20" s="20" t="s">
        <v>41</v>
      </c>
      <c r="M20" s="21"/>
      <c r="N20" s="22">
        <v>162</v>
      </c>
      <c r="O20" s="22">
        <v>162</v>
      </c>
      <c r="P20" s="21">
        <f t="shared" si="0"/>
        <v>0</v>
      </c>
      <c r="Q20" s="22"/>
      <c r="R20" s="22">
        <v>1</v>
      </c>
      <c r="S20" s="21"/>
      <c r="T20" s="21">
        <f t="shared" si="1"/>
        <v>1</v>
      </c>
      <c r="U20" s="21"/>
    </row>
    <row r="21" spans="1:21" x14ac:dyDescent="0.25">
      <c r="A21" s="11">
        <v>4750</v>
      </c>
      <c r="B21" s="14">
        <v>63</v>
      </c>
      <c r="C21" s="10">
        <f t="shared" si="2"/>
        <v>208</v>
      </c>
      <c r="D21" s="14">
        <v>33</v>
      </c>
      <c r="E21" s="10">
        <f t="shared" si="4"/>
        <v>31</v>
      </c>
      <c r="F21" s="10"/>
      <c r="G21" s="11"/>
      <c r="I21" s="10">
        <f t="shared" si="5"/>
        <v>0</v>
      </c>
      <c r="L21" s="20" t="s">
        <v>42</v>
      </c>
      <c r="M21" s="21"/>
      <c r="N21" s="22">
        <v>63</v>
      </c>
      <c r="O21" s="22"/>
      <c r="P21" s="21">
        <f t="shared" si="0"/>
        <v>63</v>
      </c>
      <c r="Q21" s="22"/>
      <c r="R21" s="22">
        <v>33</v>
      </c>
      <c r="S21" s="21"/>
      <c r="T21" s="21">
        <f t="shared" si="1"/>
        <v>33</v>
      </c>
      <c r="U21" s="21"/>
    </row>
    <row r="22" spans="1:21" x14ac:dyDescent="0.25">
      <c r="A22" s="11">
        <v>4800</v>
      </c>
      <c r="B22" s="14">
        <v>40</v>
      </c>
      <c r="C22" s="10">
        <f t="shared" si="2"/>
        <v>95</v>
      </c>
      <c r="D22" s="14">
        <v>69</v>
      </c>
      <c r="E22" s="10">
        <f t="shared" si="4"/>
        <v>94</v>
      </c>
      <c r="F22" s="10"/>
      <c r="G22" s="11"/>
      <c r="I22" s="10">
        <f t="shared" si="5"/>
        <v>0</v>
      </c>
      <c r="L22" s="20" t="s">
        <v>43</v>
      </c>
      <c r="M22" s="21"/>
      <c r="N22" s="22">
        <v>40</v>
      </c>
      <c r="O22" s="22"/>
      <c r="P22" s="21">
        <f t="shared" si="0"/>
        <v>40</v>
      </c>
      <c r="Q22" s="22"/>
      <c r="R22" s="22">
        <v>69</v>
      </c>
      <c r="S22" s="21"/>
      <c r="T22" s="21">
        <f t="shared" si="1"/>
        <v>69</v>
      </c>
      <c r="U22" s="21"/>
    </row>
    <row r="23" spans="1:21" x14ac:dyDescent="0.25">
      <c r="A23" s="11">
        <v>4850</v>
      </c>
      <c r="B23" s="14">
        <v>24</v>
      </c>
      <c r="C23" s="10">
        <f t="shared" si="2"/>
        <v>59</v>
      </c>
      <c r="D23" s="14">
        <v>125</v>
      </c>
      <c r="E23" s="10">
        <f t="shared" si="4"/>
        <v>180</v>
      </c>
      <c r="F23" s="10"/>
      <c r="G23" s="11"/>
      <c r="I23" s="10">
        <f t="shared" si="5"/>
        <v>0</v>
      </c>
      <c r="L23" s="20" t="s">
        <v>44</v>
      </c>
      <c r="M23" s="21"/>
      <c r="N23" s="22">
        <v>23.741</v>
      </c>
      <c r="O23" s="22"/>
      <c r="P23" s="21">
        <f t="shared" si="0"/>
        <v>23.741</v>
      </c>
      <c r="Q23" s="22"/>
      <c r="R23" s="22">
        <v>125</v>
      </c>
      <c r="S23" s="21"/>
      <c r="T23" s="21">
        <f t="shared" si="1"/>
        <v>125</v>
      </c>
      <c r="U23" s="21"/>
    </row>
    <row r="24" spans="1:21" x14ac:dyDescent="0.25">
      <c r="A24" s="11">
        <v>4900</v>
      </c>
      <c r="B24" s="14">
        <v>48</v>
      </c>
      <c r="C24" s="10">
        <f t="shared" ref="C24:C26" si="6">ROUND(((B24+B23)*(A24-A23)/2/27),0)</f>
        <v>67</v>
      </c>
      <c r="D24" s="14">
        <v>286</v>
      </c>
      <c r="E24" s="10">
        <f t="shared" ref="E24:E26" si="7">ROUND(((D24+D23)*(A24-A23)/2/27),0)</f>
        <v>381</v>
      </c>
      <c r="F24" s="10"/>
      <c r="G24" s="11"/>
      <c r="I24" s="10">
        <f t="shared" ref="I24:I26" si="8">ROUND(((H24+H23)*(G24-G23)/2/27),0)</f>
        <v>0</v>
      </c>
      <c r="L24" s="20" t="s">
        <v>45</v>
      </c>
      <c r="M24" s="21"/>
      <c r="N24" s="22">
        <v>47.555</v>
      </c>
      <c r="O24" s="22"/>
      <c r="P24" s="21">
        <f t="shared" si="0"/>
        <v>47.555</v>
      </c>
      <c r="Q24" s="22"/>
      <c r="R24" s="22">
        <v>286</v>
      </c>
      <c r="S24" s="21"/>
      <c r="T24" s="21">
        <f t="shared" si="1"/>
        <v>286</v>
      </c>
      <c r="U24" s="21"/>
    </row>
    <row r="25" spans="1:21" x14ac:dyDescent="0.25">
      <c r="A25" s="11">
        <v>4950</v>
      </c>
      <c r="B25" s="14">
        <v>0</v>
      </c>
      <c r="C25" s="10">
        <f t="shared" si="6"/>
        <v>44</v>
      </c>
      <c r="D25" s="14">
        <v>243</v>
      </c>
      <c r="E25" s="10">
        <f t="shared" si="7"/>
        <v>490</v>
      </c>
      <c r="F25" s="10"/>
      <c r="G25" s="11"/>
      <c r="I25" s="10">
        <f t="shared" si="8"/>
        <v>0</v>
      </c>
      <c r="K25" s="2"/>
      <c r="L25" s="20" t="s">
        <v>46</v>
      </c>
      <c r="M25" s="21"/>
      <c r="N25" s="22">
        <v>0</v>
      </c>
      <c r="O25" s="22">
        <v>0</v>
      </c>
      <c r="P25" s="21">
        <f t="shared" si="0"/>
        <v>0</v>
      </c>
      <c r="Q25" s="22"/>
      <c r="R25" s="22">
        <v>177</v>
      </c>
      <c r="S25" s="21">
        <v>243</v>
      </c>
      <c r="T25" s="21">
        <f t="shared" si="1"/>
        <v>66</v>
      </c>
      <c r="U25" s="21"/>
    </row>
    <row r="26" spans="1:21" x14ac:dyDescent="0.25">
      <c r="A26" s="11">
        <v>4980</v>
      </c>
      <c r="B26" s="14">
        <v>0</v>
      </c>
      <c r="C26" s="10">
        <f t="shared" si="6"/>
        <v>0</v>
      </c>
      <c r="D26" s="14">
        <v>220</v>
      </c>
      <c r="E26" s="10">
        <f t="shared" si="7"/>
        <v>257</v>
      </c>
      <c r="F26" s="10"/>
      <c r="G26" s="11"/>
      <c r="I26" s="10">
        <f t="shared" si="8"/>
        <v>0</v>
      </c>
      <c r="L26" s="20" t="s">
        <v>47</v>
      </c>
      <c r="M26" s="21"/>
      <c r="N26" s="22">
        <v>0</v>
      </c>
      <c r="O26" s="22">
        <v>0</v>
      </c>
      <c r="P26" s="21">
        <f t="shared" si="0"/>
        <v>0</v>
      </c>
      <c r="Q26" s="22"/>
      <c r="R26" s="22">
        <v>220</v>
      </c>
      <c r="S26" s="21"/>
      <c r="T26" s="21">
        <f t="shared" si="1"/>
        <v>220</v>
      </c>
      <c r="U26" s="21"/>
    </row>
    <row r="27" spans="1:21" x14ac:dyDescent="0.25">
      <c r="A27" s="11"/>
      <c r="B27" s="14"/>
      <c r="C27" s="10"/>
      <c r="D27" s="14"/>
      <c r="E27" s="10"/>
      <c r="F27" s="10"/>
      <c r="T27" s="21"/>
      <c r="U27" s="21"/>
    </row>
    <row r="28" spans="1:21" x14ac:dyDescent="0.25">
      <c r="A28" s="11"/>
      <c r="C28" s="2">
        <f>SUM(C4:C26)</f>
        <v>3588</v>
      </c>
      <c r="E28" s="2">
        <f>SUM(E4:E26)</f>
        <v>10293</v>
      </c>
      <c r="I28" s="3">
        <f>SUM(I3:I26)</f>
        <v>3856</v>
      </c>
      <c r="T28" s="21"/>
      <c r="U28" s="21"/>
    </row>
    <row r="29" spans="1:21" x14ac:dyDescent="0.25">
      <c r="J29" s="3"/>
      <c r="T29" s="21"/>
      <c r="U29" s="21"/>
    </row>
    <row r="30" spans="1:21" x14ac:dyDescent="0.25">
      <c r="J30" s="3"/>
    </row>
    <row r="31" spans="1:21" x14ac:dyDescent="0.25">
      <c r="J31" s="3"/>
    </row>
    <row r="32" spans="1:21" x14ac:dyDescent="0.25">
      <c r="I32" s="3"/>
    </row>
    <row r="33" spans="9:10" x14ac:dyDescent="0.25">
      <c r="I33" s="3"/>
      <c r="J33" s="2"/>
    </row>
    <row r="34" spans="9:10" x14ac:dyDescent="0.25">
      <c r="I34" s="3"/>
    </row>
  </sheetData>
  <conditionalFormatting sqref="P3:P26">
    <cfRule type="cellIs" dxfId="6" priority="3" operator="greaterThan">
      <formula>5</formula>
    </cfRule>
  </conditionalFormatting>
  <conditionalFormatting sqref="T3:T26">
    <cfRule type="cellIs" dxfId="5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F0E4-995A-4F6D-B140-6859E07C2716}">
  <sheetPr>
    <tabColor rgb="FF92D050"/>
    <pageSetUpPr fitToPage="1"/>
  </sheetPr>
  <dimension ref="A1:V33"/>
  <sheetViews>
    <sheetView zoomScaleNormal="100" workbookViewId="0">
      <pane ySplit="2" topLeftCell="A3" activePane="bottomLeft" state="frozen"/>
      <selection pane="bottomLeft" activeCell="M1" sqref="M1:U1048576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3" max="21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L2" s="15"/>
      <c r="M2" s="1"/>
      <c r="O2" t="s">
        <v>21</v>
      </c>
      <c r="P2" t="s">
        <v>20</v>
      </c>
      <c r="S2" t="s">
        <v>22</v>
      </c>
      <c r="T2" t="s">
        <v>20</v>
      </c>
    </row>
    <row r="3" spans="1:22" ht="16.5" customHeight="1" x14ac:dyDescent="0.25">
      <c r="A3" s="11">
        <v>4900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16"/>
      <c r="M3" s="20" t="s">
        <v>45</v>
      </c>
      <c r="N3" s="21"/>
      <c r="O3" s="21">
        <v>0</v>
      </c>
      <c r="P3" s="21">
        <v>0</v>
      </c>
      <c r="Q3" s="21">
        <f>ABS(O3-P3)</f>
        <v>0</v>
      </c>
      <c r="R3" s="21"/>
      <c r="S3" s="21">
        <v>0</v>
      </c>
      <c r="T3" s="21">
        <v>0</v>
      </c>
      <c r="U3" s="21">
        <f>ABS(S3-T3)</f>
        <v>0</v>
      </c>
      <c r="V3" s="21"/>
    </row>
    <row r="4" spans="1:22" ht="16.5" customHeight="1" x14ac:dyDescent="0.25">
      <c r="A4" s="11">
        <v>4938.3500000000004</v>
      </c>
      <c r="B4" s="35">
        <v>30</v>
      </c>
      <c r="C4" s="10">
        <f>ROUND(((B4+B3)*(A4-A3)/2/27),0)</f>
        <v>21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16"/>
      <c r="M4" s="20" t="s">
        <v>61</v>
      </c>
      <c r="N4" s="21"/>
      <c r="O4" s="21">
        <v>27</v>
      </c>
      <c r="P4" s="21">
        <v>30</v>
      </c>
      <c r="Q4" s="21">
        <f t="shared" ref="Q4:Q6" si="0">ABS(O4-P4)</f>
        <v>3</v>
      </c>
      <c r="R4" s="21"/>
      <c r="S4" s="21">
        <v>0</v>
      </c>
      <c r="T4" s="21"/>
      <c r="U4" s="21">
        <f t="shared" ref="U4:U6" si="1">ABS(S4-T4)</f>
        <v>0</v>
      </c>
      <c r="V4" s="21"/>
    </row>
    <row r="5" spans="1:22" ht="16.5" customHeight="1" x14ac:dyDescent="0.25">
      <c r="A5" s="11">
        <v>4950</v>
      </c>
      <c r="B5">
        <v>24</v>
      </c>
      <c r="C5" s="10">
        <f t="shared" ref="C5:C6" si="2">ROUND(((B5+B4)*(A5-A4)/2/27),0)</f>
        <v>12</v>
      </c>
      <c r="D5">
        <v>1</v>
      </c>
      <c r="E5" s="10">
        <f>ROUND(((D5+D4)*(A5-A4)/2/27),0)</f>
        <v>0</v>
      </c>
      <c r="F5" s="10"/>
      <c r="G5" s="11"/>
      <c r="I5" s="10">
        <f t="shared" ref="I5:I6" si="3">(H5+H4)*(G5-G4)/2/27</f>
        <v>0</v>
      </c>
      <c r="J5" s="4"/>
      <c r="L5" s="16"/>
      <c r="M5" s="20" t="s">
        <v>46</v>
      </c>
      <c r="N5" s="21"/>
      <c r="O5" s="21">
        <v>22</v>
      </c>
      <c r="P5" s="21">
        <v>24</v>
      </c>
      <c r="Q5" s="21">
        <f t="shared" si="0"/>
        <v>2</v>
      </c>
      <c r="R5" s="21"/>
      <c r="S5" s="21">
        <v>1</v>
      </c>
      <c r="T5" s="21"/>
      <c r="U5" s="21">
        <f t="shared" si="1"/>
        <v>1</v>
      </c>
      <c r="V5" s="21"/>
    </row>
    <row r="6" spans="1:22" ht="16.5" customHeight="1" x14ac:dyDescent="0.25">
      <c r="A6" s="11">
        <v>4987.1499999999996</v>
      </c>
      <c r="B6">
        <v>18</v>
      </c>
      <c r="C6" s="10">
        <f t="shared" si="2"/>
        <v>29</v>
      </c>
      <c r="D6">
        <v>0</v>
      </c>
      <c r="E6" s="10">
        <f t="shared" ref="E6" si="4">ROUND(((D6+D5)*(A6-A5)/2/27),0)</f>
        <v>1</v>
      </c>
      <c r="F6" s="10"/>
      <c r="G6" s="11"/>
      <c r="I6" s="10">
        <f t="shared" si="3"/>
        <v>0</v>
      </c>
      <c r="J6" s="4"/>
      <c r="L6" s="16"/>
      <c r="M6" s="20" t="s">
        <v>62</v>
      </c>
      <c r="N6" s="21"/>
      <c r="O6" s="21">
        <v>0</v>
      </c>
      <c r="P6" s="21">
        <v>18</v>
      </c>
      <c r="Q6" s="21">
        <f t="shared" si="0"/>
        <v>18</v>
      </c>
      <c r="R6" s="21"/>
      <c r="S6" s="21">
        <v>0</v>
      </c>
      <c r="T6" s="21">
        <v>0</v>
      </c>
      <c r="U6" s="21">
        <f t="shared" si="1"/>
        <v>0</v>
      </c>
      <c r="V6" s="21"/>
    </row>
    <row r="7" spans="1:22" ht="15.75" customHeight="1" x14ac:dyDescent="0.25">
      <c r="A7" s="11"/>
      <c r="B7" s="14"/>
      <c r="C7" s="10"/>
      <c r="D7" s="14"/>
      <c r="E7" s="10"/>
      <c r="F7" s="10"/>
      <c r="K7" s="11"/>
      <c r="L7" s="16"/>
      <c r="M7" s="20"/>
      <c r="N7" s="21"/>
      <c r="O7" s="21"/>
      <c r="P7" s="21"/>
      <c r="Q7" s="21"/>
      <c r="R7" s="21"/>
      <c r="S7" s="21"/>
      <c r="T7" s="21"/>
      <c r="U7" s="21"/>
      <c r="V7" s="21"/>
    </row>
    <row r="8" spans="1:22" x14ac:dyDescent="0.25">
      <c r="A8" s="11"/>
      <c r="C8" s="2">
        <f>SUM(C4:C6)</f>
        <v>62</v>
      </c>
      <c r="E8" s="2">
        <f>SUM(E4:E6)</f>
        <v>1</v>
      </c>
      <c r="I8" s="3">
        <f>SUM(I3:I6)</f>
        <v>0</v>
      </c>
      <c r="J8" s="5"/>
      <c r="K8" s="11"/>
      <c r="L8" s="16"/>
      <c r="M8" s="2"/>
    </row>
    <row r="9" spans="1:22" x14ac:dyDescent="0.25">
      <c r="K9" s="11"/>
      <c r="L9" s="16"/>
      <c r="M9" s="2"/>
    </row>
    <row r="10" spans="1:22" x14ac:dyDescent="0.25">
      <c r="K10" s="11"/>
      <c r="L10" s="16"/>
      <c r="M10" s="2"/>
    </row>
    <row r="11" spans="1:22" x14ac:dyDescent="0.25">
      <c r="K11" s="11"/>
      <c r="L11" s="16"/>
      <c r="M11" s="2"/>
    </row>
    <row r="12" spans="1:22" x14ac:dyDescent="0.25">
      <c r="I12" s="3"/>
      <c r="J12" s="5"/>
      <c r="K12" s="11"/>
      <c r="L12" s="16"/>
      <c r="M12" s="10"/>
    </row>
    <row r="13" spans="1:22" x14ac:dyDescent="0.25">
      <c r="I13" s="3"/>
      <c r="J13" s="5"/>
      <c r="K13" s="11"/>
      <c r="L13" s="16"/>
      <c r="M13" s="2"/>
    </row>
    <row r="14" spans="1:22" x14ac:dyDescent="0.25">
      <c r="I14" s="3"/>
      <c r="J14" s="5"/>
      <c r="K14" s="11"/>
      <c r="L14" s="16"/>
      <c r="M14" s="2"/>
    </row>
    <row r="15" spans="1:22" x14ac:dyDescent="0.25">
      <c r="J15" s="5"/>
      <c r="K15" s="11"/>
      <c r="L15" s="16"/>
      <c r="M15" s="2"/>
    </row>
    <row r="16" spans="1:22" x14ac:dyDescent="0.25">
      <c r="J16" s="5"/>
      <c r="K16" s="11"/>
      <c r="L16" s="16"/>
    </row>
    <row r="17" spans="10:13" x14ac:dyDescent="0.25">
      <c r="K17" s="11"/>
      <c r="L17" s="16"/>
    </row>
    <row r="18" spans="10:13" x14ac:dyDescent="0.25">
      <c r="K18" s="11"/>
      <c r="L18" s="12"/>
      <c r="M18" s="2"/>
    </row>
    <row r="19" spans="10:13" x14ac:dyDescent="0.25">
      <c r="K19" s="11"/>
      <c r="L19" s="12"/>
      <c r="M19" s="2"/>
    </row>
    <row r="20" spans="10:13" x14ac:dyDescent="0.25">
      <c r="K20" s="11"/>
      <c r="L20" s="12"/>
      <c r="M20" s="2"/>
    </row>
    <row r="21" spans="10:13" x14ac:dyDescent="0.25">
      <c r="K21" s="11"/>
    </row>
    <row r="22" spans="10:13" x14ac:dyDescent="0.25">
      <c r="K22" s="11"/>
    </row>
    <row r="23" spans="10:13" x14ac:dyDescent="0.25">
      <c r="K23" s="11"/>
    </row>
    <row r="24" spans="10:13" x14ac:dyDescent="0.25">
      <c r="K24" s="11"/>
    </row>
    <row r="25" spans="10:13" x14ac:dyDescent="0.25">
      <c r="L25" s="2"/>
      <c r="M25" s="2"/>
    </row>
    <row r="29" spans="10:13" x14ac:dyDescent="0.25">
      <c r="J29" s="3"/>
    </row>
    <row r="30" spans="10:13" x14ac:dyDescent="0.25">
      <c r="J30" s="3"/>
    </row>
    <row r="31" spans="10:13" x14ac:dyDescent="0.25">
      <c r="J31" s="3"/>
    </row>
    <row r="33" spans="10:10" x14ac:dyDescent="0.25">
      <c r="J33" s="2"/>
    </row>
  </sheetData>
  <conditionalFormatting sqref="Q3:Q6">
    <cfRule type="cellIs" dxfId="4" priority="3" operator="greaterThan">
      <formula>5</formula>
    </cfRule>
  </conditionalFormatting>
  <conditionalFormatting sqref="U3:U6">
    <cfRule type="cellIs" dxfId="3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1AD5-8873-4E2D-88C3-084E7A601414}">
  <sheetPr>
    <tabColor rgb="FF92D050"/>
    <pageSetUpPr fitToPage="1"/>
  </sheetPr>
  <dimension ref="A1:V33"/>
  <sheetViews>
    <sheetView zoomScaleNormal="100" workbookViewId="0">
      <pane ySplit="2" topLeftCell="A3" activePane="bottomLeft" state="frozen"/>
      <selection pane="bottomLeft" activeCell="X37" sqref="X37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3" max="21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L2" s="15"/>
      <c r="M2" s="1"/>
      <c r="O2" t="s">
        <v>21</v>
      </c>
      <c r="P2" t="s">
        <v>20</v>
      </c>
      <c r="S2" t="s">
        <v>22</v>
      </c>
      <c r="T2" t="s">
        <v>20</v>
      </c>
    </row>
    <row r="3" spans="1:22" ht="16.5" customHeight="1" x14ac:dyDescent="0.25">
      <c r="A3" s="11">
        <v>6845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16"/>
      <c r="M3" s="20" t="s">
        <v>63</v>
      </c>
      <c r="N3" s="21"/>
      <c r="O3" s="22">
        <v>0</v>
      </c>
      <c r="P3" s="21">
        <v>0</v>
      </c>
      <c r="Q3" s="21">
        <f>ABS(O3-P3)</f>
        <v>0</v>
      </c>
      <c r="R3" s="21"/>
      <c r="S3" s="22">
        <v>0</v>
      </c>
      <c r="T3" s="21">
        <v>0</v>
      </c>
      <c r="U3" s="21">
        <f>ABS(S3-T3)</f>
        <v>0</v>
      </c>
      <c r="V3" s="21"/>
    </row>
    <row r="4" spans="1:22" ht="16.5" customHeight="1" x14ac:dyDescent="0.25">
      <c r="A4" s="11">
        <v>6850</v>
      </c>
      <c r="B4" s="35">
        <v>37</v>
      </c>
      <c r="C4" s="10">
        <f>ROUND(((B4+B3)*(A4-A3)/2/27),0)</f>
        <v>3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16"/>
      <c r="M4" s="20" t="s">
        <v>64</v>
      </c>
      <c r="N4" s="21"/>
      <c r="O4" s="22">
        <v>43</v>
      </c>
      <c r="P4" s="21">
        <v>37</v>
      </c>
      <c r="Q4" s="21">
        <f t="shared" ref="Q4:Q7" si="0">ABS(O4-P4)</f>
        <v>6</v>
      </c>
      <c r="R4" s="21"/>
      <c r="S4" s="22">
        <v>0</v>
      </c>
      <c r="T4" s="21">
        <v>0</v>
      </c>
      <c r="U4" s="21">
        <f t="shared" ref="U4:U7" si="1">ABS(S4-T4)</f>
        <v>0</v>
      </c>
      <c r="V4" s="21"/>
    </row>
    <row r="5" spans="1:22" ht="16.5" customHeight="1" x14ac:dyDescent="0.25">
      <c r="A5" s="11">
        <v>6900</v>
      </c>
      <c r="B5">
        <v>32</v>
      </c>
      <c r="C5" s="10">
        <f t="shared" ref="C5:C7" si="2">ROUND(((B5+B4)*(A5-A4)/2/27),0)</f>
        <v>64</v>
      </c>
      <c r="D5">
        <v>0</v>
      </c>
      <c r="E5" s="10">
        <f>ROUND(((D5+D4)*(A5-A4)/2/27),0)</f>
        <v>0</v>
      </c>
      <c r="F5" s="10"/>
      <c r="G5" s="11"/>
      <c r="I5" s="10">
        <f t="shared" ref="I5:I7" si="3">(H5+H4)*(G5-G4)/2/27</f>
        <v>0</v>
      </c>
      <c r="J5" s="4"/>
      <c r="L5" s="16"/>
      <c r="M5" s="20" t="s">
        <v>65</v>
      </c>
      <c r="N5" s="21"/>
      <c r="O5" s="22">
        <v>32</v>
      </c>
      <c r="P5" s="21">
        <v>32</v>
      </c>
      <c r="Q5" s="21">
        <f t="shared" si="0"/>
        <v>0</v>
      </c>
      <c r="R5" s="21"/>
      <c r="S5" s="22">
        <v>0</v>
      </c>
      <c r="T5" s="21">
        <v>0</v>
      </c>
      <c r="U5" s="21">
        <f t="shared" si="1"/>
        <v>0</v>
      </c>
      <c r="V5" s="21"/>
    </row>
    <row r="6" spans="1:22" ht="16.5" customHeight="1" x14ac:dyDescent="0.25">
      <c r="A6" s="11">
        <v>6950</v>
      </c>
      <c r="B6">
        <v>297</v>
      </c>
      <c r="C6" s="10">
        <f t="shared" si="2"/>
        <v>305</v>
      </c>
      <c r="D6">
        <v>0</v>
      </c>
      <c r="E6" s="10">
        <f t="shared" ref="E6:E7" si="4">ROUND(((D6+D5)*(A6-A5)/2/27),0)</f>
        <v>0</v>
      </c>
      <c r="F6" s="10"/>
      <c r="G6" s="11"/>
      <c r="I6" s="10">
        <f t="shared" si="3"/>
        <v>0</v>
      </c>
      <c r="J6" s="4"/>
      <c r="L6" s="16"/>
      <c r="M6" s="20" t="s">
        <v>66</v>
      </c>
      <c r="N6" s="21"/>
      <c r="O6" s="22">
        <v>297</v>
      </c>
      <c r="P6" s="21"/>
      <c r="Q6" s="21">
        <f t="shared" si="0"/>
        <v>297</v>
      </c>
      <c r="R6" s="21"/>
      <c r="S6" s="22">
        <v>0</v>
      </c>
      <c r="T6" s="21">
        <v>0</v>
      </c>
      <c r="U6" s="21">
        <f t="shared" si="1"/>
        <v>0</v>
      </c>
      <c r="V6" s="21"/>
    </row>
    <row r="7" spans="1:22" ht="15.75" customHeight="1" x14ac:dyDescent="0.25">
      <c r="A7" s="11">
        <v>6987</v>
      </c>
      <c r="B7" s="14">
        <v>0</v>
      </c>
      <c r="C7" s="10">
        <f t="shared" si="2"/>
        <v>204</v>
      </c>
      <c r="D7" s="14">
        <v>114</v>
      </c>
      <c r="E7" s="10">
        <f t="shared" si="4"/>
        <v>78</v>
      </c>
      <c r="F7" s="10"/>
      <c r="G7" s="11"/>
      <c r="I7" s="10">
        <f t="shared" si="3"/>
        <v>0</v>
      </c>
      <c r="K7" s="11"/>
      <c r="L7" s="16"/>
      <c r="M7" s="20" t="s">
        <v>67</v>
      </c>
      <c r="N7" s="21"/>
      <c r="O7" s="22">
        <v>0.04</v>
      </c>
      <c r="P7" s="21">
        <v>0</v>
      </c>
      <c r="Q7" s="21">
        <f t="shared" si="0"/>
        <v>0.04</v>
      </c>
      <c r="R7" s="21"/>
      <c r="S7" s="22">
        <v>177</v>
      </c>
      <c r="T7" s="21">
        <v>144</v>
      </c>
      <c r="U7" s="21">
        <f t="shared" si="1"/>
        <v>33</v>
      </c>
      <c r="V7" s="21"/>
    </row>
    <row r="8" spans="1:22" x14ac:dyDescent="0.25">
      <c r="A8" s="11"/>
      <c r="B8" s="14"/>
      <c r="C8" s="10"/>
      <c r="D8" s="14"/>
      <c r="E8" s="10"/>
      <c r="F8" s="10"/>
      <c r="J8" s="5"/>
      <c r="K8" s="11"/>
      <c r="L8" s="16"/>
      <c r="U8" s="21"/>
      <c r="V8" s="21"/>
    </row>
    <row r="9" spans="1:22" x14ac:dyDescent="0.25">
      <c r="A9" s="11"/>
      <c r="C9" s="2">
        <f>SUM(C4:C7)</f>
        <v>576</v>
      </c>
      <c r="E9" s="2">
        <f>SUM(E4:E7)</f>
        <v>78</v>
      </c>
      <c r="I9" s="3">
        <f>SUM(I3:I7)</f>
        <v>0</v>
      </c>
      <c r="K9" s="11"/>
      <c r="L9" s="16"/>
      <c r="M9" s="20"/>
      <c r="N9" s="21"/>
      <c r="O9" s="22"/>
      <c r="P9" s="21"/>
      <c r="Q9" s="21"/>
      <c r="R9" s="21"/>
      <c r="S9" s="22"/>
      <c r="T9" s="21"/>
      <c r="U9" s="21"/>
      <c r="V9" s="21"/>
    </row>
    <row r="10" spans="1:22" x14ac:dyDescent="0.25">
      <c r="K10" s="11"/>
      <c r="L10" s="16"/>
      <c r="M10" s="2"/>
    </row>
    <row r="11" spans="1:22" x14ac:dyDescent="0.25">
      <c r="K11" s="11"/>
      <c r="L11" s="16"/>
      <c r="M11" s="2"/>
    </row>
    <row r="12" spans="1:22" x14ac:dyDescent="0.25">
      <c r="J12" s="5"/>
      <c r="K12" s="11"/>
      <c r="L12" s="16"/>
      <c r="M12" s="10"/>
    </row>
    <row r="13" spans="1:22" x14ac:dyDescent="0.25">
      <c r="I13" s="3"/>
      <c r="J13" s="5"/>
      <c r="K13" s="11"/>
      <c r="L13" s="16"/>
      <c r="M13" s="2"/>
    </row>
    <row r="14" spans="1:22" x14ac:dyDescent="0.25">
      <c r="I14" s="3"/>
      <c r="J14" s="5"/>
      <c r="K14" s="11"/>
      <c r="L14" s="16"/>
      <c r="M14" s="2"/>
    </row>
    <row r="15" spans="1:22" x14ac:dyDescent="0.25">
      <c r="I15" s="3"/>
      <c r="J15" s="5"/>
      <c r="K15" s="11"/>
      <c r="L15" s="16"/>
      <c r="M15" s="2"/>
    </row>
    <row r="16" spans="1:22" x14ac:dyDescent="0.25">
      <c r="J16" s="5"/>
      <c r="K16" s="11"/>
      <c r="L16" s="16"/>
    </row>
    <row r="17" spans="10:13" x14ac:dyDescent="0.25">
      <c r="K17" s="11"/>
      <c r="L17" s="16"/>
    </row>
    <row r="18" spans="10:13" x14ac:dyDescent="0.25">
      <c r="K18" s="11"/>
      <c r="L18" s="12"/>
      <c r="M18" s="2"/>
    </row>
    <row r="19" spans="10:13" x14ac:dyDescent="0.25">
      <c r="K19" s="11"/>
      <c r="L19" s="12"/>
      <c r="M19" s="2"/>
    </row>
    <row r="20" spans="10:13" x14ac:dyDescent="0.25">
      <c r="K20" s="11"/>
      <c r="L20" s="12"/>
      <c r="M20" s="2"/>
    </row>
    <row r="21" spans="10:13" x14ac:dyDescent="0.25">
      <c r="K21" s="11" t="s">
        <v>10</v>
      </c>
    </row>
    <row r="22" spans="10:13" x14ac:dyDescent="0.25">
      <c r="K22" s="11"/>
    </row>
    <row r="23" spans="10:13" x14ac:dyDescent="0.25">
      <c r="K23" s="11"/>
    </row>
    <row r="24" spans="10:13" x14ac:dyDescent="0.25">
      <c r="K24" s="11"/>
    </row>
    <row r="25" spans="10:13" x14ac:dyDescent="0.25">
      <c r="L25" s="2"/>
      <c r="M25" s="2"/>
    </row>
    <row r="29" spans="10:13" x14ac:dyDescent="0.25">
      <c r="J29" s="3"/>
    </row>
    <row r="30" spans="10:13" x14ac:dyDescent="0.25">
      <c r="J30" s="3"/>
    </row>
    <row r="31" spans="10:13" x14ac:dyDescent="0.25">
      <c r="J31" s="3"/>
    </row>
    <row r="33" spans="10:10" x14ac:dyDescent="0.25">
      <c r="J33" s="2"/>
    </row>
  </sheetData>
  <conditionalFormatting sqref="Q3:Q7">
    <cfRule type="cellIs" dxfId="2" priority="3" operator="greaterThan">
      <formula>5</formula>
    </cfRule>
  </conditionalFormatting>
  <conditionalFormatting sqref="U3:U7">
    <cfRule type="cellIs" dxfId="1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D8FD-3F1C-4B07-A39E-EEDF7A18ACD4}">
  <sheetPr>
    <tabColor rgb="FF92D050"/>
    <pageSetUpPr fitToPage="1"/>
  </sheetPr>
  <dimension ref="A1:K87"/>
  <sheetViews>
    <sheetView zoomScaleNormal="100"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21.5703125" bestFit="1" customWidth="1"/>
    <col min="2" max="2" width="21.5703125" customWidth="1"/>
    <col min="3" max="3" width="13.5703125" bestFit="1" customWidth="1"/>
    <col min="4" max="4" width="13.42578125" bestFit="1" customWidth="1"/>
    <col min="5" max="5" width="12.42578125" bestFit="1" customWidth="1"/>
    <col min="6" max="6" width="12.28515625" bestFit="1" customWidth="1"/>
  </cols>
  <sheetData>
    <row r="1" spans="1:11" ht="16.5" customHeight="1" x14ac:dyDescent="0.25">
      <c r="A1" s="45"/>
      <c r="B1" s="45"/>
      <c r="C1" s="45"/>
      <c r="D1" s="45"/>
      <c r="E1" s="45"/>
      <c r="F1" s="45"/>
    </row>
    <row r="2" spans="1:11" ht="16.5" customHeight="1" x14ac:dyDescent="0.25">
      <c r="A2" s="29" t="s">
        <v>72</v>
      </c>
      <c r="B2" s="29" t="s">
        <v>127</v>
      </c>
      <c r="C2" s="30" t="s">
        <v>125</v>
      </c>
      <c r="D2" s="31" t="s">
        <v>126</v>
      </c>
      <c r="E2" s="30" t="s">
        <v>73</v>
      </c>
      <c r="F2" s="30" t="s">
        <v>74</v>
      </c>
      <c r="G2" s="21"/>
      <c r="H2" s="22"/>
      <c r="I2" s="21"/>
      <c r="J2" s="21"/>
      <c r="K2" s="21"/>
    </row>
    <row r="3" spans="1:11" ht="16.5" customHeight="1" x14ac:dyDescent="0.25">
      <c r="A3" s="16" t="s">
        <v>121</v>
      </c>
      <c r="B3" s="16">
        <v>1020</v>
      </c>
      <c r="C3" s="21">
        <v>0</v>
      </c>
      <c r="D3" s="22">
        <v>0</v>
      </c>
      <c r="E3" s="21"/>
      <c r="F3" s="21"/>
      <c r="G3" s="21"/>
      <c r="H3" s="22"/>
      <c r="I3" s="21"/>
      <c r="J3" s="21"/>
      <c r="K3" s="21"/>
    </row>
    <row r="4" spans="1:11" ht="16.5" customHeight="1" x14ac:dyDescent="0.25">
      <c r="A4" s="16"/>
      <c r="B4" s="16">
        <v>1050</v>
      </c>
      <c r="C4" s="21">
        <v>0</v>
      </c>
      <c r="D4" s="22">
        <v>165</v>
      </c>
      <c r="E4" s="21">
        <f>ROUND(((C3+C4)*(B4-B3)/2/27),0)</f>
        <v>0</v>
      </c>
      <c r="F4" s="21">
        <f>ROUND(((D3+D4)*(B4-B3)/2/27),0)</f>
        <v>92</v>
      </c>
      <c r="G4" s="21"/>
      <c r="H4" s="22"/>
      <c r="I4" s="21"/>
      <c r="J4" s="21"/>
      <c r="K4" s="21"/>
    </row>
    <row r="5" spans="1:11" ht="16.5" customHeight="1" x14ac:dyDescent="0.25">
      <c r="A5" s="16"/>
      <c r="B5" s="16">
        <v>1100</v>
      </c>
      <c r="C5" s="21">
        <v>0</v>
      </c>
      <c r="D5" s="22">
        <v>14</v>
      </c>
      <c r="E5" s="21">
        <f t="shared" ref="E5:E6" si="0">ROUND(((C4+C5)*(B5-B4)/2/27),0)</f>
        <v>0</v>
      </c>
      <c r="F5" s="21">
        <f t="shared" ref="F5:F6" si="1">ROUND(((D4+D5)*(B5-B4)/2/27),0)</f>
        <v>166</v>
      </c>
      <c r="G5" s="21"/>
      <c r="H5" s="22"/>
      <c r="I5" s="21"/>
      <c r="J5" s="21"/>
      <c r="K5" s="21"/>
    </row>
    <row r="6" spans="1:11" ht="16.5" customHeight="1" x14ac:dyDescent="0.25">
      <c r="A6" s="16"/>
      <c r="B6" s="16">
        <v>1120.25</v>
      </c>
      <c r="C6" s="21">
        <v>17</v>
      </c>
      <c r="D6" s="22">
        <v>4</v>
      </c>
      <c r="E6" s="21">
        <f t="shared" si="0"/>
        <v>6</v>
      </c>
      <c r="F6" s="21">
        <f t="shared" si="1"/>
        <v>7</v>
      </c>
      <c r="G6" s="21"/>
      <c r="H6" s="22"/>
      <c r="I6" s="21"/>
      <c r="J6" s="21"/>
      <c r="K6" s="21"/>
    </row>
    <row r="7" spans="1:11" ht="16.5" customHeight="1" x14ac:dyDescent="0.25">
      <c r="A7" s="16"/>
      <c r="B7" s="29" t="s">
        <v>6</v>
      </c>
      <c r="C7" s="21"/>
      <c r="D7" s="22"/>
      <c r="E7" s="30">
        <f>SUM(E4:E6)</f>
        <v>6</v>
      </c>
      <c r="F7" s="30">
        <f>SUM(F4:F6)</f>
        <v>265</v>
      </c>
      <c r="G7" s="21"/>
      <c r="H7" s="22"/>
      <c r="I7" s="21"/>
      <c r="J7" s="21"/>
      <c r="K7" s="21"/>
    </row>
    <row r="8" spans="1:11" ht="16.5" customHeight="1" x14ac:dyDescent="0.25">
      <c r="A8" s="16" t="s">
        <v>120</v>
      </c>
      <c r="B8" s="16">
        <v>1020</v>
      </c>
      <c r="C8" s="21">
        <v>0</v>
      </c>
      <c r="D8" s="22">
        <v>0</v>
      </c>
      <c r="E8" s="21"/>
      <c r="F8" s="21"/>
      <c r="G8" s="21"/>
      <c r="H8" s="22"/>
      <c r="I8" s="21"/>
      <c r="J8" s="21"/>
      <c r="K8" s="21"/>
    </row>
    <row r="9" spans="1:11" ht="16.5" customHeight="1" x14ac:dyDescent="0.25">
      <c r="A9" s="16"/>
      <c r="B9" s="16">
        <v>1050</v>
      </c>
      <c r="C9" s="21">
        <v>72</v>
      </c>
      <c r="D9" s="22">
        <v>0</v>
      </c>
      <c r="E9" s="21">
        <f t="shared" ref="E9" si="2">ROUND(((C8+C9)*(B9-B8)/2/27),0)</f>
        <v>40</v>
      </c>
      <c r="F9" s="21">
        <f t="shared" ref="F9" si="3">ROUND(((D8+D9)*(B9-B8)/2/27),0)</f>
        <v>0</v>
      </c>
      <c r="G9" s="21"/>
      <c r="H9" s="22"/>
      <c r="I9" s="21"/>
      <c r="J9" s="21"/>
      <c r="K9" s="21"/>
    </row>
    <row r="10" spans="1:11" ht="16.5" customHeight="1" x14ac:dyDescent="0.25">
      <c r="A10" s="16"/>
      <c r="B10" s="16">
        <v>1100</v>
      </c>
      <c r="C10" s="21">
        <v>105</v>
      </c>
      <c r="D10" s="22">
        <v>0</v>
      </c>
      <c r="E10" s="21">
        <f t="shared" ref="E10:E11" si="4">ROUND(((C9+C10)*(B10-B9)/2/27),0)</f>
        <v>164</v>
      </c>
      <c r="F10" s="21">
        <f t="shared" ref="F10:F11" si="5">ROUND(((D9+D10)*(B10-B9)/2/27),0)</f>
        <v>0</v>
      </c>
      <c r="G10" s="21"/>
      <c r="H10" s="22"/>
      <c r="I10" s="21"/>
      <c r="J10" s="21"/>
      <c r="K10" s="21"/>
    </row>
    <row r="11" spans="1:11" ht="16.5" customHeight="1" x14ac:dyDescent="0.25">
      <c r="A11" s="16"/>
      <c r="B11" s="16">
        <v>1121.75</v>
      </c>
      <c r="C11" s="21">
        <v>25</v>
      </c>
      <c r="D11" s="22">
        <v>1</v>
      </c>
      <c r="E11" s="21">
        <f t="shared" si="4"/>
        <v>52</v>
      </c>
      <c r="F11" s="21">
        <f t="shared" si="5"/>
        <v>0</v>
      </c>
      <c r="G11" s="21"/>
      <c r="H11" s="22"/>
      <c r="I11" s="21"/>
      <c r="J11" s="21"/>
      <c r="K11" s="21"/>
    </row>
    <row r="12" spans="1:11" ht="16.5" customHeight="1" x14ac:dyDescent="0.25">
      <c r="A12" s="16"/>
      <c r="B12" s="29" t="s">
        <v>6</v>
      </c>
      <c r="C12" s="21"/>
      <c r="D12" s="22"/>
      <c r="E12" s="30">
        <f>SUM(E8:E11)</f>
        <v>256</v>
      </c>
      <c r="F12" s="30">
        <f>SUM(F8:F11)</f>
        <v>0</v>
      </c>
      <c r="G12" s="21"/>
      <c r="H12" s="22"/>
      <c r="I12" s="21"/>
      <c r="J12" s="21"/>
      <c r="K12" s="21"/>
    </row>
    <row r="13" spans="1:11" ht="16.5" customHeight="1" x14ac:dyDescent="0.25">
      <c r="A13" s="16" t="s">
        <v>122</v>
      </c>
      <c r="B13" s="16">
        <v>1020</v>
      </c>
      <c r="C13" s="21">
        <v>0</v>
      </c>
      <c r="D13" s="22">
        <v>0</v>
      </c>
      <c r="E13" s="21"/>
      <c r="F13" s="21"/>
      <c r="G13" s="21"/>
      <c r="H13" s="22"/>
      <c r="I13" s="21"/>
      <c r="J13" s="21"/>
      <c r="K13" s="21"/>
    </row>
    <row r="14" spans="1:11" ht="16.5" customHeight="1" x14ac:dyDescent="0.25">
      <c r="A14" s="16"/>
      <c r="B14" s="16">
        <v>1050</v>
      </c>
      <c r="C14" s="21">
        <v>35</v>
      </c>
      <c r="D14" s="22">
        <v>0</v>
      </c>
      <c r="E14" s="21">
        <f t="shared" ref="E14" si="6">ROUND(((C13+C14)*(B14-B13)/2/27),0)</f>
        <v>19</v>
      </c>
      <c r="F14" s="21">
        <f t="shared" ref="F14" si="7">ROUND(((D13+D14)*(B14-B13)/2/27),0)</f>
        <v>0</v>
      </c>
      <c r="G14" s="21"/>
      <c r="H14" s="22"/>
      <c r="I14" s="21"/>
      <c r="J14" s="21"/>
      <c r="K14" s="21"/>
    </row>
    <row r="15" spans="1:11" ht="16.5" customHeight="1" x14ac:dyDescent="0.25">
      <c r="A15" s="16"/>
      <c r="B15" s="16">
        <v>1084</v>
      </c>
      <c r="C15" s="21">
        <v>15</v>
      </c>
      <c r="D15" s="22">
        <v>0</v>
      </c>
      <c r="E15" s="21">
        <f t="shared" ref="E15" si="8">ROUND(((C14+C15)*(B15-B14)/2/27),0)</f>
        <v>31</v>
      </c>
      <c r="F15" s="21">
        <f t="shared" ref="F15" si="9">ROUND(((D14+D15)*(B15-B14)/2/27),0)</f>
        <v>0</v>
      </c>
      <c r="G15" s="21"/>
      <c r="H15" s="22"/>
      <c r="I15" s="21"/>
      <c r="J15" s="21"/>
      <c r="K15" s="21"/>
    </row>
    <row r="16" spans="1:11" ht="16.5" customHeight="1" x14ac:dyDescent="0.25">
      <c r="A16" s="16"/>
      <c r="B16" s="29" t="s">
        <v>6</v>
      </c>
      <c r="C16" s="21"/>
      <c r="D16" s="22"/>
      <c r="E16" s="30">
        <f>SUM(E13:E15)</f>
        <v>50</v>
      </c>
      <c r="F16" s="30">
        <f>SUM(F13:F15)</f>
        <v>0</v>
      </c>
      <c r="G16" s="21"/>
      <c r="H16" s="22"/>
      <c r="I16" s="21"/>
      <c r="J16" s="21"/>
      <c r="K16" s="21"/>
    </row>
    <row r="17" spans="1:11" ht="16.5" customHeight="1" x14ac:dyDescent="0.25">
      <c r="A17" s="16" t="s">
        <v>123</v>
      </c>
      <c r="B17" s="16">
        <v>713</v>
      </c>
      <c r="C17" s="21">
        <v>34</v>
      </c>
      <c r="D17" s="22">
        <v>0</v>
      </c>
      <c r="E17" s="21"/>
      <c r="F17" s="21"/>
      <c r="G17" s="21"/>
      <c r="H17" s="22"/>
      <c r="I17" s="21"/>
      <c r="J17" s="21"/>
      <c r="K17" s="21"/>
    </row>
    <row r="18" spans="1:11" ht="16.5" customHeight="1" x14ac:dyDescent="0.25">
      <c r="A18" s="16"/>
      <c r="B18" s="16">
        <v>750</v>
      </c>
      <c r="C18" s="21">
        <v>82</v>
      </c>
      <c r="D18" s="22">
        <v>0</v>
      </c>
      <c r="E18" s="21">
        <f t="shared" ref="E18" si="10">ROUND(((C17+C18)*(B18-B17)/2/27),0)</f>
        <v>79</v>
      </c>
      <c r="F18" s="21">
        <f t="shared" ref="F18" si="11">ROUND(((D17+D18)*(B18-B17)/2/27),0)</f>
        <v>0</v>
      </c>
      <c r="G18" s="21"/>
      <c r="H18" s="22"/>
      <c r="I18" s="21"/>
      <c r="J18" s="21"/>
      <c r="K18" s="21"/>
    </row>
    <row r="19" spans="1:11" ht="16.5" customHeight="1" x14ac:dyDescent="0.25">
      <c r="A19" s="16"/>
      <c r="B19" s="16">
        <v>800</v>
      </c>
      <c r="C19" s="21">
        <v>392</v>
      </c>
      <c r="D19" s="22">
        <v>0</v>
      </c>
      <c r="E19" s="21">
        <f t="shared" ref="E19:E23" si="12">ROUND(((C18+C19)*(B19-B18)/2/27),0)</f>
        <v>439</v>
      </c>
      <c r="F19" s="21">
        <f t="shared" ref="F19:F23" si="13">ROUND(((D18+D19)*(B19-B18)/2/27),0)</f>
        <v>0</v>
      </c>
      <c r="G19" s="21"/>
      <c r="H19" s="22"/>
      <c r="I19" s="21"/>
      <c r="J19" s="21"/>
      <c r="K19" s="21"/>
    </row>
    <row r="20" spans="1:11" ht="16.5" customHeight="1" x14ac:dyDescent="0.25">
      <c r="A20" s="16"/>
      <c r="B20" s="16">
        <v>850</v>
      </c>
      <c r="C20" s="21">
        <v>891</v>
      </c>
      <c r="D20" s="22">
        <v>0</v>
      </c>
      <c r="E20" s="21">
        <f t="shared" si="12"/>
        <v>1188</v>
      </c>
      <c r="F20" s="21">
        <f t="shared" si="13"/>
        <v>0</v>
      </c>
      <c r="G20" s="21"/>
      <c r="H20" s="22"/>
      <c r="I20" s="21"/>
      <c r="J20" s="21"/>
      <c r="K20" s="21"/>
    </row>
    <row r="21" spans="1:11" ht="16.5" customHeight="1" x14ac:dyDescent="0.25">
      <c r="A21" s="16"/>
      <c r="B21" s="16">
        <v>900</v>
      </c>
      <c r="C21" s="21">
        <v>1373</v>
      </c>
      <c r="D21" s="22">
        <v>0</v>
      </c>
      <c r="E21" s="21">
        <f t="shared" si="12"/>
        <v>2096</v>
      </c>
      <c r="F21" s="21">
        <f t="shared" si="13"/>
        <v>0</v>
      </c>
      <c r="G21" s="21"/>
      <c r="H21" s="22"/>
      <c r="I21" s="21"/>
      <c r="J21" s="21"/>
      <c r="K21" s="21"/>
    </row>
    <row r="22" spans="1:11" ht="16.5" customHeight="1" x14ac:dyDescent="0.25">
      <c r="A22" s="16"/>
      <c r="B22" s="16">
        <v>950</v>
      </c>
      <c r="C22" s="21">
        <v>105</v>
      </c>
      <c r="D22" s="22">
        <v>0</v>
      </c>
      <c r="E22" s="21">
        <f t="shared" si="12"/>
        <v>1369</v>
      </c>
      <c r="F22" s="21">
        <f t="shared" si="13"/>
        <v>0</v>
      </c>
      <c r="G22" s="21"/>
      <c r="H22" s="22"/>
      <c r="I22" s="21"/>
      <c r="J22" s="21"/>
      <c r="K22" s="21"/>
    </row>
    <row r="23" spans="1:11" ht="16.5" customHeight="1" x14ac:dyDescent="0.25">
      <c r="A23" s="16"/>
      <c r="B23" s="16">
        <v>980</v>
      </c>
      <c r="C23" s="21">
        <v>0</v>
      </c>
      <c r="D23" s="22">
        <v>0</v>
      </c>
      <c r="E23" s="21">
        <f t="shared" si="12"/>
        <v>58</v>
      </c>
      <c r="F23" s="21">
        <f t="shared" si="13"/>
        <v>0</v>
      </c>
      <c r="G23" s="21"/>
      <c r="H23" s="22"/>
      <c r="I23" s="21"/>
      <c r="J23" s="21"/>
      <c r="K23" s="21"/>
    </row>
    <row r="24" spans="1:11" ht="16.5" customHeight="1" x14ac:dyDescent="0.25">
      <c r="A24" s="16"/>
      <c r="B24" s="29" t="s">
        <v>6</v>
      </c>
      <c r="C24" s="21"/>
      <c r="D24" s="22"/>
      <c r="E24" s="30">
        <f>SUM(E17:E23)</f>
        <v>5229</v>
      </c>
      <c r="F24" s="30">
        <f>SUM(F17:F23)</f>
        <v>0</v>
      </c>
      <c r="G24" s="21"/>
      <c r="H24" s="22"/>
      <c r="I24" s="21"/>
      <c r="J24" s="21"/>
      <c r="K24" s="21"/>
    </row>
    <row r="25" spans="1:11" ht="16.5" customHeight="1" x14ac:dyDescent="0.25">
      <c r="A25" s="16" t="s">
        <v>124</v>
      </c>
      <c r="B25" s="16">
        <v>1020</v>
      </c>
      <c r="C25" s="21">
        <v>0</v>
      </c>
      <c r="D25" s="22">
        <v>0</v>
      </c>
      <c r="E25" s="21"/>
      <c r="F25" s="21"/>
      <c r="G25" s="21"/>
      <c r="H25" s="22"/>
      <c r="I25" s="21"/>
      <c r="J25" s="21"/>
      <c r="K25" s="21"/>
    </row>
    <row r="26" spans="1:11" ht="16.5" customHeight="1" x14ac:dyDescent="0.25">
      <c r="A26" s="16"/>
      <c r="B26" s="16">
        <v>1050</v>
      </c>
      <c r="C26" s="21">
        <v>0</v>
      </c>
      <c r="D26" s="22">
        <v>205</v>
      </c>
      <c r="E26" s="21">
        <f t="shared" ref="E26" si="14">ROUND(((C25+C26)*(B26-B25)/2/27),0)</f>
        <v>0</v>
      </c>
      <c r="F26" s="21">
        <f t="shared" ref="F26" si="15">ROUND(((D25+D26)*(B26-B25)/2/27),0)</f>
        <v>114</v>
      </c>
      <c r="G26" s="21"/>
      <c r="H26" s="22"/>
      <c r="I26" s="21"/>
      <c r="J26" s="21"/>
      <c r="K26" s="21"/>
    </row>
    <row r="27" spans="1:11" ht="16.5" customHeight="1" x14ac:dyDescent="0.25">
      <c r="A27" s="16"/>
      <c r="B27" s="16">
        <v>1100</v>
      </c>
      <c r="C27" s="21">
        <v>0</v>
      </c>
      <c r="D27" s="22">
        <v>737</v>
      </c>
      <c r="E27" s="21">
        <f t="shared" ref="E27:E29" si="16">ROUND(((C26+C27)*(B27-B26)/2/27),0)</f>
        <v>0</v>
      </c>
      <c r="F27" s="21">
        <f t="shared" ref="F27:F29" si="17">ROUND(((D26+D27)*(B27-B26)/2/27),0)</f>
        <v>872</v>
      </c>
      <c r="G27" s="21"/>
      <c r="H27" s="22"/>
      <c r="I27" s="21"/>
      <c r="J27" s="21"/>
      <c r="K27" s="21"/>
    </row>
    <row r="28" spans="1:11" ht="16.5" customHeight="1" x14ac:dyDescent="0.25">
      <c r="A28" s="16"/>
      <c r="B28" s="16">
        <v>1150</v>
      </c>
      <c r="C28" s="21">
        <v>0</v>
      </c>
      <c r="D28" s="22">
        <v>113</v>
      </c>
      <c r="E28" s="21">
        <f t="shared" si="16"/>
        <v>0</v>
      </c>
      <c r="F28" s="21">
        <f t="shared" si="17"/>
        <v>787</v>
      </c>
      <c r="G28" s="21"/>
      <c r="H28" s="22"/>
      <c r="I28" s="21"/>
      <c r="J28" s="21"/>
      <c r="K28" s="21"/>
    </row>
    <row r="29" spans="1:11" ht="16.5" customHeight="1" x14ac:dyDescent="0.25">
      <c r="A29" s="16"/>
      <c r="B29" s="16">
        <v>1198</v>
      </c>
      <c r="C29" s="21">
        <v>13</v>
      </c>
      <c r="D29" s="22">
        <v>0</v>
      </c>
      <c r="E29" s="21">
        <f t="shared" si="16"/>
        <v>12</v>
      </c>
      <c r="F29" s="21">
        <f t="shared" si="17"/>
        <v>100</v>
      </c>
      <c r="G29" s="21"/>
      <c r="H29" s="22"/>
      <c r="I29" s="21"/>
      <c r="J29" s="21"/>
      <c r="K29" s="21"/>
    </row>
    <row r="30" spans="1:11" ht="16.5" customHeight="1" x14ac:dyDescent="0.25">
      <c r="A30" s="16"/>
      <c r="B30" s="29" t="s">
        <v>6</v>
      </c>
      <c r="C30" s="30"/>
      <c r="D30" s="31"/>
      <c r="E30" s="30">
        <f>SUM(E25:E29)</f>
        <v>12</v>
      </c>
      <c r="F30" s="30">
        <f>SUM(F25:F29)</f>
        <v>1873</v>
      </c>
      <c r="G30" s="21"/>
      <c r="H30" s="22"/>
      <c r="I30" s="21"/>
      <c r="J30" s="21"/>
      <c r="K30" s="21"/>
    </row>
    <row r="31" spans="1:11" ht="16.5" customHeight="1" x14ac:dyDescent="0.25">
      <c r="A31" s="16" t="s">
        <v>128</v>
      </c>
      <c r="B31" s="16">
        <v>877</v>
      </c>
      <c r="C31" s="21">
        <v>18</v>
      </c>
      <c r="D31" s="22">
        <v>0</v>
      </c>
      <c r="E31" s="21"/>
      <c r="F31" s="21"/>
      <c r="G31" s="21"/>
      <c r="H31" s="22"/>
      <c r="I31" s="21"/>
      <c r="J31" s="21"/>
      <c r="K31" s="21"/>
    </row>
    <row r="32" spans="1:11" ht="16.5" customHeight="1" x14ac:dyDescent="0.25">
      <c r="A32" s="16"/>
      <c r="B32" s="16">
        <v>900</v>
      </c>
      <c r="C32" s="21">
        <v>0</v>
      </c>
      <c r="D32" s="22">
        <v>43</v>
      </c>
      <c r="E32" s="21">
        <f t="shared" ref="E32" si="18">ROUND(((C31+C32)*(B32-B31)/2/27),0)</f>
        <v>8</v>
      </c>
      <c r="F32" s="21">
        <f t="shared" ref="F32" si="19">ROUND(((D31+D32)*(B32-B31)/2/27),0)</f>
        <v>18</v>
      </c>
      <c r="G32" s="21"/>
      <c r="H32" s="22"/>
      <c r="I32" s="21"/>
      <c r="J32" s="21"/>
      <c r="K32" s="21"/>
    </row>
    <row r="33" spans="1:11" ht="16.5" customHeight="1" x14ac:dyDescent="0.25">
      <c r="A33" s="16"/>
      <c r="B33" s="16">
        <v>950</v>
      </c>
      <c r="C33" s="21">
        <v>0</v>
      </c>
      <c r="D33" s="22">
        <v>228</v>
      </c>
      <c r="E33" s="21">
        <f t="shared" ref="E33:E34" si="20">ROUND(((C32+C33)*(B33-B32)/2/27),0)</f>
        <v>0</v>
      </c>
      <c r="F33" s="21">
        <f t="shared" ref="F33:F34" si="21">ROUND(((D32+D33)*(B33-B32)/2/27),0)</f>
        <v>251</v>
      </c>
      <c r="G33" s="21"/>
      <c r="H33" s="22"/>
      <c r="I33" s="21"/>
      <c r="J33" s="21"/>
      <c r="K33" s="21"/>
    </row>
    <row r="34" spans="1:11" ht="16.5" customHeight="1" x14ac:dyDescent="0.25">
      <c r="A34" s="16"/>
      <c r="B34" s="16">
        <v>980</v>
      </c>
      <c r="C34" s="21">
        <v>0</v>
      </c>
      <c r="D34" s="22">
        <v>0</v>
      </c>
      <c r="E34" s="21">
        <f t="shared" si="20"/>
        <v>0</v>
      </c>
      <c r="F34" s="21">
        <f t="shared" si="21"/>
        <v>127</v>
      </c>
      <c r="G34" s="21"/>
      <c r="H34" s="22"/>
      <c r="I34" s="21"/>
      <c r="J34" s="21"/>
      <c r="K34" s="21"/>
    </row>
    <row r="35" spans="1:11" ht="16.5" customHeight="1" x14ac:dyDescent="0.25">
      <c r="A35" s="16"/>
      <c r="B35" s="29" t="s">
        <v>6</v>
      </c>
      <c r="C35" s="30"/>
      <c r="D35" s="31"/>
      <c r="E35" s="30">
        <f>SUM(E31:E34)</f>
        <v>8</v>
      </c>
      <c r="F35" s="30">
        <f>SUM(F31:F34)</f>
        <v>396</v>
      </c>
      <c r="G35" s="21"/>
      <c r="H35" s="22"/>
      <c r="I35" s="21"/>
      <c r="J35" s="21"/>
      <c r="K35" s="21"/>
    </row>
    <row r="36" spans="1:11" ht="15.75" customHeight="1" x14ac:dyDescent="0.25">
      <c r="A36" s="16" t="s">
        <v>129</v>
      </c>
      <c r="B36" s="16">
        <v>1020</v>
      </c>
      <c r="C36" s="21">
        <v>0</v>
      </c>
      <c r="D36" s="22">
        <v>0</v>
      </c>
      <c r="E36" s="21"/>
      <c r="F36" s="21"/>
      <c r="G36" s="21"/>
      <c r="H36" s="22"/>
      <c r="I36" s="21"/>
      <c r="J36" s="21"/>
      <c r="K36" s="21"/>
    </row>
    <row r="37" spans="1:11" ht="15.75" customHeight="1" x14ac:dyDescent="0.25">
      <c r="A37" s="16"/>
      <c r="B37" s="16">
        <v>1050</v>
      </c>
      <c r="C37" s="21">
        <v>0</v>
      </c>
      <c r="D37" s="22">
        <v>162</v>
      </c>
      <c r="E37" s="21">
        <f t="shared" ref="E37" si="22">ROUND(((C36+C37)*(B37-B36)/2/27),0)</f>
        <v>0</v>
      </c>
      <c r="F37" s="21">
        <f t="shared" ref="F37" si="23">ROUND(((D36+D37)*(B37-B36)/2/27),0)</f>
        <v>90</v>
      </c>
      <c r="G37" s="21"/>
      <c r="H37" s="22"/>
      <c r="I37" s="21"/>
      <c r="J37" s="21"/>
      <c r="K37" s="21"/>
    </row>
    <row r="38" spans="1:11" ht="15.75" customHeight="1" x14ac:dyDescent="0.25">
      <c r="A38" s="16"/>
      <c r="B38" s="16">
        <v>1100</v>
      </c>
      <c r="C38" s="21">
        <v>42</v>
      </c>
      <c r="D38" s="22">
        <v>59</v>
      </c>
      <c r="E38" s="21">
        <f t="shared" ref="E38:E39" si="24">ROUND(((C37+C38)*(B38-B37)/2/27),0)</f>
        <v>39</v>
      </c>
      <c r="F38" s="21">
        <f t="shared" ref="F38:F39" si="25">ROUND(((D37+D38)*(B38-B37)/2/27),0)</f>
        <v>205</v>
      </c>
      <c r="G38" s="21"/>
      <c r="H38" s="22"/>
      <c r="I38" s="21"/>
      <c r="J38" s="21"/>
      <c r="K38" s="21"/>
    </row>
    <row r="39" spans="1:11" ht="15.75" customHeight="1" x14ac:dyDescent="0.25">
      <c r="A39" s="16"/>
      <c r="B39" s="16">
        <v>1136</v>
      </c>
      <c r="C39" s="21">
        <v>23</v>
      </c>
      <c r="D39" s="22">
        <v>6</v>
      </c>
      <c r="E39" s="21">
        <f t="shared" si="24"/>
        <v>43</v>
      </c>
      <c r="F39" s="21">
        <f t="shared" si="25"/>
        <v>43</v>
      </c>
      <c r="G39" s="21"/>
      <c r="H39" s="22"/>
      <c r="I39" s="21"/>
      <c r="J39" s="21"/>
      <c r="K39" s="21"/>
    </row>
    <row r="40" spans="1:11" ht="15.75" customHeight="1" x14ac:dyDescent="0.25">
      <c r="A40" s="16"/>
      <c r="B40" s="29" t="s">
        <v>6</v>
      </c>
      <c r="C40" s="21"/>
      <c r="D40" s="22"/>
      <c r="E40" s="30">
        <f>SUM(E36:E39)</f>
        <v>82</v>
      </c>
      <c r="F40" s="30">
        <f>SUM(F36:F39)</f>
        <v>338</v>
      </c>
      <c r="G40" s="21"/>
      <c r="H40" s="22"/>
      <c r="I40" s="21"/>
      <c r="J40" s="21"/>
      <c r="K40" s="21"/>
    </row>
    <row r="41" spans="1:11" x14ac:dyDescent="0.25">
      <c r="A41" s="29" t="s">
        <v>75</v>
      </c>
      <c r="B41" s="29"/>
      <c r="J41" s="21"/>
      <c r="K41" s="21"/>
    </row>
    <row r="42" spans="1:11" x14ac:dyDescent="0.25">
      <c r="A42" s="16" t="s">
        <v>76</v>
      </c>
      <c r="B42" s="16"/>
      <c r="C42" s="21"/>
      <c r="D42" s="22"/>
      <c r="E42" s="30">
        <v>6</v>
      </c>
      <c r="F42" s="30">
        <v>6</v>
      </c>
      <c r="G42" s="21"/>
      <c r="H42" s="22"/>
      <c r="I42" s="21"/>
      <c r="J42" s="21"/>
      <c r="K42" s="21"/>
    </row>
    <row r="43" spans="1:11" x14ac:dyDescent="0.25">
      <c r="A43" s="16" t="s">
        <v>77</v>
      </c>
      <c r="B43" s="16"/>
      <c r="C43" s="21"/>
      <c r="D43" s="22"/>
      <c r="E43" s="9">
        <v>9</v>
      </c>
      <c r="F43" s="9">
        <v>14</v>
      </c>
    </row>
    <row r="44" spans="1:11" x14ac:dyDescent="0.25">
      <c r="A44" s="16" t="s">
        <v>78</v>
      </c>
      <c r="B44" s="16"/>
      <c r="C44" s="21"/>
      <c r="D44" s="22"/>
      <c r="E44" s="9">
        <v>5</v>
      </c>
      <c r="F44" s="9">
        <v>0</v>
      </c>
    </row>
    <row r="45" spans="1:11" x14ac:dyDescent="0.25">
      <c r="A45" s="16" t="s">
        <v>130</v>
      </c>
      <c r="B45" s="16"/>
      <c r="C45" s="21"/>
      <c r="D45" s="22"/>
      <c r="E45" s="9">
        <v>8</v>
      </c>
      <c r="F45" s="9">
        <v>3</v>
      </c>
    </row>
    <row r="46" spans="1:11" x14ac:dyDescent="0.25">
      <c r="A46" s="16" t="s">
        <v>79</v>
      </c>
      <c r="B46" s="16"/>
      <c r="C46" s="21"/>
      <c r="D46" s="22"/>
      <c r="E46" s="9">
        <v>7</v>
      </c>
      <c r="F46" s="9">
        <v>0</v>
      </c>
    </row>
    <row r="47" spans="1:11" x14ac:dyDescent="0.25">
      <c r="A47" s="29" t="s">
        <v>80</v>
      </c>
      <c r="B47" s="29"/>
    </row>
    <row r="48" spans="1:11" x14ac:dyDescent="0.25">
      <c r="A48" s="16" t="s">
        <v>81</v>
      </c>
      <c r="B48" s="16"/>
      <c r="C48" s="21"/>
      <c r="D48" s="22"/>
      <c r="E48" s="9">
        <v>24</v>
      </c>
      <c r="F48" s="9">
        <v>0</v>
      </c>
    </row>
    <row r="49" spans="1:6" x14ac:dyDescent="0.25">
      <c r="A49" s="16" t="s">
        <v>131</v>
      </c>
      <c r="B49" s="16"/>
      <c r="C49" s="21"/>
      <c r="D49" s="22"/>
      <c r="E49" s="9">
        <v>8</v>
      </c>
      <c r="F49" s="9">
        <v>17</v>
      </c>
    </row>
    <row r="50" spans="1:6" x14ac:dyDescent="0.25">
      <c r="A50" s="16" t="s">
        <v>132</v>
      </c>
      <c r="B50" s="16"/>
      <c r="C50" s="21"/>
      <c r="D50" s="22"/>
      <c r="E50" s="9">
        <v>208</v>
      </c>
      <c r="F50" s="9">
        <v>8</v>
      </c>
    </row>
    <row r="51" spans="1:6" x14ac:dyDescent="0.25">
      <c r="A51" s="12" t="s">
        <v>82</v>
      </c>
      <c r="B51" s="12">
        <v>1011</v>
      </c>
      <c r="C51" s="21">
        <v>0</v>
      </c>
      <c r="D51" s="22">
        <v>0</v>
      </c>
    </row>
    <row r="52" spans="1:6" x14ac:dyDescent="0.25">
      <c r="A52" s="12"/>
      <c r="B52" s="12">
        <v>1050</v>
      </c>
      <c r="C52" s="21">
        <v>29</v>
      </c>
      <c r="D52" s="22">
        <v>0</v>
      </c>
      <c r="E52" s="21">
        <f t="shared" ref="E52" si="26">ROUND(((C51+C52)*(B52-B51)/2/27),0)</f>
        <v>21</v>
      </c>
      <c r="F52" s="21">
        <f t="shared" ref="F52" si="27">ROUND(((D51+D52)*(B52-B51)/2/27),0)</f>
        <v>0</v>
      </c>
    </row>
    <row r="53" spans="1:6" x14ac:dyDescent="0.25">
      <c r="A53" s="12"/>
      <c r="B53" s="12">
        <v>1070</v>
      </c>
      <c r="C53" s="21">
        <v>14</v>
      </c>
      <c r="D53" s="22">
        <v>0</v>
      </c>
      <c r="E53" s="21">
        <f t="shared" ref="E53" si="28">ROUND(((C52+C53)*(B53-B52)/2/27),0)</f>
        <v>16</v>
      </c>
      <c r="F53" s="21">
        <f t="shared" ref="F53" si="29">ROUND(((D52+D53)*(B53-B52)/2/27),0)</f>
        <v>0</v>
      </c>
    </row>
    <row r="54" spans="1:6" x14ac:dyDescent="0.25">
      <c r="A54" s="12"/>
      <c r="B54" s="32" t="s">
        <v>6</v>
      </c>
      <c r="C54" s="21"/>
      <c r="D54" s="22"/>
      <c r="E54" s="9">
        <f>SUM(E51:E53)</f>
        <v>37</v>
      </c>
      <c r="F54" s="9">
        <f>SUM(F51:F53)</f>
        <v>0</v>
      </c>
    </row>
    <row r="55" spans="1:6" x14ac:dyDescent="0.25">
      <c r="A55" s="12" t="s">
        <v>83</v>
      </c>
      <c r="B55" s="12">
        <v>895</v>
      </c>
      <c r="C55" s="21">
        <v>21</v>
      </c>
      <c r="D55" s="22">
        <v>0</v>
      </c>
    </row>
    <row r="56" spans="1:6" x14ac:dyDescent="0.25">
      <c r="A56" s="12"/>
      <c r="B56" s="12">
        <v>900</v>
      </c>
      <c r="C56" s="21">
        <v>24</v>
      </c>
      <c r="D56" s="22">
        <v>0</v>
      </c>
      <c r="E56" s="21">
        <f t="shared" ref="E56" si="30">ROUND(((C55+C56)*(B56-B55)/2/27),0)</f>
        <v>4</v>
      </c>
      <c r="F56" s="21">
        <f t="shared" ref="F56" si="31">ROUND(((D55+D56)*(B56-B55)/2/27),0)</f>
        <v>0</v>
      </c>
    </row>
    <row r="57" spans="1:6" x14ac:dyDescent="0.25">
      <c r="A57" s="12"/>
      <c r="B57" s="12">
        <v>950</v>
      </c>
      <c r="C57" s="21">
        <v>372</v>
      </c>
      <c r="D57" s="22">
        <v>0</v>
      </c>
      <c r="E57" s="21">
        <f t="shared" ref="E57:E58" si="32">ROUND(((C56+C57)*(B57-B56)/2/27),0)</f>
        <v>367</v>
      </c>
      <c r="F57" s="21">
        <f t="shared" ref="F57:F58" si="33">ROUND(((D56+D57)*(B57-B56)/2/27),0)</f>
        <v>0</v>
      </c>
    </row>
    <row r="58" spans="1:6" x14ac:dyDescent="0.25">
      <c r="A58" s="12"/>
      <c r="B58" s="12">
        <v>989</v>
      </c>
      <c r="C58" s="21">
        <v>0</v>
      </c>
      <c r="D58" s="22">
        <v>0</v>
      </c>
      <c r="E58" s="21">
        <f t="shared" si="32"/>
        <v>269</v>
      </c>
      <c r="F58" s="21">
        <f t="shared" si="33"/>
        <v>0</v>
      </c>
    </row>
    <row r="59" spans="1:6" x14ac:dyDescent="0.25">
      <c r="A59" s="12"/>
      <c r="B59" s="32" t="s">
        <v>6</v>
      </c>
      <c r="C59" s="21"/>
      <c r="D59" s="22"/>
      <c r="E59" s="9">
        <f>SUM(E55:E58)</f>
        <v>640</v>
      </c>
      <c r="F59" s="9">
        <f>SUM(F55:F58)</f>
        <v>0</v>
      </c>
    </row>
    <row r="60" spans="1:6" x14ac:dyDescent="0.25">
      <c r="A60" s="32" t="s">
        <v>84</v>
      </c>
      <c r="B60" s="32"/>
    </row>
    <row r="61" spans="1:6" x14ac:dyDescent="0.25">
      <c r="A61" t="s">
        <v>85</v>
      </c>
      <c r="B61" s="12">
        <v>1011</v>
      </c>
      <c r="C61" s="21">
        <v>0</v>
      </c>
      <c r="D61" s="22">
        <v>0</v>
      </c>
    </row>
    <row r="62" spans="1:6" x14ac:dyDescent="0.25">
      <c r="B62" s="12">
        <v>1050</v>
      </c>
      <c r="C62" s="21">
        <v>21</v>
      </c>
      <c r="D62" s="22">
        <v>0</v>
      </c>
      <c r="E62" s="21">
        <f t="shared" ref="E62" si="34">ROUND(((C61+C62)*(B62-B61)/2/27),0)</f>
        <v>15</v>
      </c>
      <c r="F62" s="21">
        <f t="shared" ref="F62" si="35">ROUND(((D61+D62)*(B62-B61)/2/27),0)</f>
        <v>0</v>
      </c>
    </row>
    <row r="63" spans="1:6" x14ac:dyDescent="0.25">
      <c r="B63" s="12">
        <v>1053.8900000000001</v>
      </c>
      <c r="C63" s="21">
        <v>17</v>
      </c>
      <c r="D63" s="22">
        <v>0</v>
      </c>
      <c r="E63" s="21">
        <f t="shared" ref="E63" si="36">ROUND(((C62+C63)*(B63-B62)/2/27),0)</f>
        <v>3</v>
      </c>
      <c r="F63" s="21">
        <f t="shared" ref="F63" si="37">ROUND(((D62+D63)*(B63-B62)/2/27),0)</f>
        <v>0</v>
      </c>
    </row>
    <row r="64" spans="1:6" x14ac:dyDescent="0.25">
      <c r="B64" s="32" t="s">
        <v>6</v>
      </c>
      <c r="C64" s="21"/>
      <c r="D64" s="22"/>
      <c r="E64" s="9">
        <f>SUM(E61:E63)</f>
        <v>18</v>
      </c>
      <c r="F64" s="9">
        <f>SUM(F61:F63)</f>
        <v>0</v>
      </c>
    </row>
    <row r="65" spans="1:6" x14ac:dyDescent="0.25">
      <c r="A65" s="33" t="s">
        <v>86</v>
      </c>
      <c r="B65" s="33"/>
    </row>
    <row r="66" spans="1:6" x14ac:dyDescent="0.25">
      <c r="A66" s="12" t="s">
        <v>87</v>
      </c>
      <c r="B66" s="12"/>
      <c r="C66" s="21"/>
      <c r="D66" s="22"/>
      <c r="E66" s="9">
        <v>4</v>
      </c>
      <c r="F66" s="9">
        <v>25</v>
      </c>
    </row>
    <row r="67" spans="1:6" x14ac:dyDescent="0.25">
      <c r="A67" s="33" t="s">
        <v>88</v>
      </c>
      <c r="B67" s="33"/>
    </row>
    <row r="68" spans="1:6" x14ac:dyDescent="0.25">
      <c r="A68" s="12" t="s">
        <v>89</v>
      </c>
      <c r="B68" s="12">
        <v>1017</v>
      </c>
      <c r="C68">
        <v>0</v>
      </c>
      <c r="D68">
        <v>0</v>
      </c>
    </row>
    <row r="69" spans="1:6" x14ac:dyDescent="0.25">
      <c r="A69" s="12"/>
      <c r="B69" s="12">
        <v>1050</v>
      </c>
      <c r="C69">
        <v>0</v>
      </c>
      <c r="D69">
        <v>389</v>
      </c>
      <c r="E69" s="21">
        <f t="shared" ref="E69" si="38">ROUND(((C68+C69)*(B69-B68)/2/27),0)</f>
        <v>0</v>
      </c>
      <c r="F69" s="21">
        <f t="shared" ref="F69" si="39">ROUND(((D68+D69)*(B69-B68)/2/27),0)</f>
        <v>238</v>
      </c>
    </row>
    <row r="70" spans="1:6" x14ac:dyDescent="0.25">
      <c r="A70" s="12"/>
      <c r="B70" s="12">
        <v>1100</v>
      </c>
      <c r="C70">
        <v>6</v>
      </c>
      <c r="D70">
        <v>652</v>
      </c>
      <c r="E70" s="21">
        <f t="shared" ref="E70:E74" si="40">ROUND(((C69+C70)*(B70-B69)/2/27),0)</f>
        <v>6</v>
      </c>
      <c r="F70" s="21">
        <f t="shared" ref="F70:F74" si="41">ROUND(((D69+D70)*(B70-B69)/2/27),0)</f>
        <v>964</v>
      </c>
    </row>
    <row r="71" spans="1:6" x14ac:dyDescent="0.25">
      <c r="A71" s="12"/>
      <c r="B71" s="12">
        <v>1150</v>
      </c>
      <c r="C71">
        <v>12</v>
      </c>
      <c r="D71">
        <v>290</v>
      </c>
      <c r="E71" s="21">
        <f t="shared" si="40"/>
        <v>17</v>
      </c>
      <c r="F71" s="21">
        <f t="shared" si="41"/>
        <v>872</v>
      </c>
    </row>
    <row r="72" spans="1:6" x14ac:dyDescent="0.25">
      <c r="A72" s="12"/>
      <c r="B72" s="12">
        <v>1200</v>
      </c>
      <c r="C72">
        <v>7</v>
      </c>
      <c r="D72">
        <v>47</v>
      </c>
      <c r="E72" s="21">
        <f t="shared" si="40"/>
        <v>18</v>
      </c>
      <c r="F72" s="21">
        <f t="shared" si="41"/>
        <v>312</v>
      </c>
    </row>
    <row r="73" spans="1:6" x14ac:dyDescent="0.25">
      <c r="A73" s="12"/>
      <c r="B73" s="12">
        <v>1250</v>
      </c>
      <c r="C73">
        <v>7</v>
      </c>
      <c r="D73">
        <v>14</v>
      </c>
      <c r="E73" s="21">
        <f t="shared" si="40"/>
        <v>13</v>
      </c>
      <c r="F73" s="21">
        <f t="shared" si="41"/>
        <v>56</v>
      </c>
    </row>
    <row r="74" spans="1:6" x14ac:dyDescent="0.25">
      <c r="A74" s="12"/>
      <c r="B74" s="12">
        <v>1300</v>
      </c>
      <c r="C74">
        <v>21</v>
      </c>
      <c r="D74">
        <v>0</v>
      </c>
      <c r="E74" s="21">
        <f t="shared" si="40"/>
        <v>26</v>
      </c>
      <c r="F74" s="21">
        <f t="shared" si="41"/>
        <v>13</v>
      </c>
    </row>
    <row r="75" spans="1:6" x14ac:dyDescent="0.25">
      <c r="A75" s="12"/>
      <c r="B75" s="32" t="s">
        <v>6</v>
      </c>
      <c r="E75" s="9">
        <f>SUM(E68:E74)</f>
        <v>80</v>
      </c>
      <c r="F75" s="9">
        <f>SUM(F68:F74)</f>
        <v>2455</v>
      </c>
    </row>
    <row r="76" spans="1:6" x14ac:dyDescent="0.25">
      <c r="A76" s="12" t="s">
        <v>133</v>
      </c>
      <c r="B76" s="32"/>
      <c r="E76" s="9">
        <v>23</v>
      </c>
      <c r="F76" s="9">
        <v>2</v>
      </c>
    </row>
    <row r="77" spans="1:6" x14ac:dyDescent="0.25">
      <c r="A77" s="12" t="s">
        <v>134</v>
      </c>
      <c r="B77" s="32"/>
      <c r="E77" s="9">
        <v>3</v>
      </c>
      <c r="F77" s="9">
        <v>8</v>
      </c>
    </row>
    <row r="78" spans="1:6" x14ac:dyDescent="0.25">
      <c r="A78" s="33" t="s">
        <v>90</v>
      </c>
      <c r="B78" s="33"/>
    </row>
    <row r="79" spans="1:6" x14ac:dyDescent="0.25">
      <c r="A79" s="1" t="s">
        <v>91</v>
      </c>
      <c r="B79" s="1"/>
      <c r="E79" s="9">
        <v>0</v>
      </c>
      <c r="F79" s="9">
        <v>23</v>
      </c>
    </row>
    <row r="80" spans="1:6" x14ac:dyDescent="0.25">
      <c r="A80" s="1" t="s">
        <v>92</v>
      </c>
      <c r="B80" s="1"/>
      <c r="E80" s="9">
        <v>3</v>
      </c>
      <c r="F80" s="9">
        <v>10</v>
      </c>
    </row>
    <row r="81" spans="1:6" x14ac:dyDescent="0.25">
      <c r="A81" s="33" t="s">
        <v>93</v>
      </c>
      <c r="B81" s="33"/>
    </row>
    <row r="82" spans="1:6" x14ac:dyDescent="0.25">
      <c r="A82" s="1" t="s">
        <v>94</v>
      </c>
      <c r="B82" s="1"/>
      <c r="E82" s="9">
        <v>82</v>
      </c>
      <c r="F82" s="9">
        <v>242</v>
      </c>
    </row>
    <row r="84" spans="1:6" x14ac:dyDescent="0.25">
      <c r="D84" s="24"/>
    </row>
    <row r="86" spans="1:6" x14ac:dyDescent="0.25">
      <c r="E86" s="9" t="s">
        <v>135</v>
      </c>
      <c r="F86" s="9" t="s">
        <v>136</v>
      </c>
    </row>
    <row r="87" spans="1:6" x14ac:dyDescent="0.25">
      <c r="E87" s="9">
        <f>E7+E12+E16+E24+E30+E35+E40+E42+E43+E44+E45+E46+E48+E49+E50+E54+E59+E64+E66+E75+E76+E77+E79+E80+E82</f>
        <v>6808</v>
      </c>
      <c r="F87" s="9">
        <f>F7+F12+F16+F24+F30+F35+F40+F42+F43+F44+F45+F46+F48+F49+F50+F54+F59+F64+F66+F75+F76+F77+F79+F80+F82</f>
        <v>5685</v>
      </c>
    </row>
  </sheetData>
  <mergeCells count="1">
    <mergeCell ref="A1:F1"/>
  </mergeCells>
  <conditionalFormatting sqref="J2:J40 F3 F8 F13 F17 F25 F31 F36">
    <cfRule type="cellIs" dxfId="0" priority="3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L33"/>
  <sheetViews>
    <sheetView workbookViewId="0">
      <selection activeCell="H24" sqref="H24"/>
    </sheetView>
  </sheetViews>
  <sheetFormatPr defaultRowHeight="15" x14ac:dyDescent="0.25"/>
  <cols>
    <col min="1" max="1" width="28.28515625" customWidth="1"/>
    <col min="2" max="2" width="11.28515625" customWidth="1"/>
    <col min="3" max="4" width="19.28515625" customWidth="1"/>
    <col min="5" max="5" width="11.5703125" bestFit="1" customWidth="1"/>
    <col min="6" max="6" width="9.5703125" customWidth="1"/>
    <col min="7" max="8" width="15.7109375" customWidth="1"/>
    <col min="9" max="9" width="15.7109375" style="1" customWidth="1"/>
    <col min="10" max="10" width="13.140625" customWidth="1"/>
    <col min="12" max="12" width="16.7109375" bestFit="1" customWidth="1"/>
  </cols>
  <sheetData>
    <row r="2" spans="1:12" ht="47.25" x14ac:dyDescent="0.25">
      <c r="B2" s="4" t="s">
        <v>5</v>
      </c>
      <c r="C2" s="6" t="s">
        <v>115</v>
      </c>
      <c r="D2" s="6" t="s">
        <v>114</v>
      </c>
      <c r="E2" s="6" t="s">
        <v>7</v>
      </c>
      <c r="F2" s="6" t="s">
        <v>118</v>
      </c>
      <c r="G2" s="6" t="s">
        <v>6</v>
      </c>
      <c r="I2"/>
      <c r="J2" s="60" t="s">
        <v>138</v>
      </c>
    </row>
    <row r="3" spans="1:12" ht="15.75" x14ac:dyDescent="0.25">
      <c r="A3" s="28" t="s">
        <v>103</v>
      </c>
      <c r="B3" s="61">
        <f>'Connector Route'!C186</f>
        <v>280858</v>
      </c>
      <c r="C3" s="61">
        <f>'Connector Route'!I186</f>
        <v>1698</v>
      </c>
      <c r="D3" s="61">
        <f>'Connector Transverse Benching'!L36</f>
        <v>8031.57848324515</v>
      </c>
      <c r="E3" s="61">
        <f>'Connector Route'!E186</f>
        <v>317522</v>
      </c>
      <c r="F3" s="61">
        <f>'Connector Route'!N186</f>
        <v>8720</v>
      </c>
      <c r="G3" s="61"/>
      <c r="H3" s="61"/>
      <c r="I3" s="62"/>
      <c r="J3" s="63">
        <f>'Connector Route'!R186</f>
        <v>112768</v>
      </c>
      <c r="L3" s="8"/>
    </row>
    <row r="4" spans="1:12" ht="15.75" x14ac:dyDescent="0.25">
      <c r="A4" s="28" t="s">
        <v>104</v>
      </c>
      <c r="B4" s="61">
        <f>'KY 245'!C21</f>
        <v>807</v>
      </c>
      <c r="C4" s="61">
        <f>'KY 245'!I21</f>
        <v>4472</v>
      </c>
      <c r="D4" s="61"/>
      <c r="E4" s="61">
        <f>'KY 245'!E21</f>
        <v>2042</v>
      </c>
      <c r="F4" s="61"/>
      <c r="G4" s="61"/>
      <c r="H4" s="61"/>
      <c r="I4" s="62"/>
      <c r="J4" s="63">
        <v>0</v>
      </c>
      <c r="L4" s="8"/>
    </row>
    <row r="5" spans="1:12" ht="15.75" x14ac:dyDescent="0.25">
      <c r="A5" s="28" t="s">
        <v>75</v>
      </c>
      <c r="B5" s="61">
        <f>'US 62'!C50</f>
        <v>15824</v>
      </c>
      <c r="C5" s="61"/>
      <c r="D5" s="61"/>
      <c r="E5" s="61">
        <f>'US 62'!E50</f>
        <v>526</v>
      </c>
      <c r="F5" s="61"/>
      <c r="G5" s="61"/>
      <c r="H5" s="61"/>
      <c r="I5" s="62"/>
      <c r="J5" s="63">
        <f>'US 62'!M50</f>
        <v>2757</v>
      </c>
      <c r="L5" s="8"/>
    </row>
    <row r="6" spans="1:12" ht="15.75" x14ac:dyDescent="0.25">
      <c r="A6" s="28" t="s">
        <v>105</v>
      </c>
      <c r="B6" s="61">
        <f>'Brookview Ln.'!C8</f>
        <v>251</v>
      </c>
      <c r="C6" s="61"/>
      <c r="D6" s="61"/>
      <c r="E6" s="61">
        <f>'Brookview Ln.'!E8</f>
        <v>0</v>
      </c>
      <c r="F6" s="61"/>
      <c r="G6" s="61"/>
      <c r="H6" s="61"/>
      <c r="I6" s="62"/>
      <c r="J6" s="63">
        <v>0</v>
      </c>
      <c r="L6" s="8"/>
    </row>
    <row r="7" spans="1:12" ht="15.75" x14ac:dyDescent="0.25">
      <c r="A7" s="28" t="s">
        <v>106</v>
      </c>
      <c r="B7" s="61">
        <f>'Old Boston Rd.'!C7</f>
        <v>62</v>
      </c>
      <c r="C7" s="61"/>
      <c r="D7" s="61"/>
      <c r="E7" s="61">
        <f>'Old Boston Rd.'!E7</f>
        <v>0</v>
      </c>
      <c r="F7" s="61"/>
      <c r="G7" s="61"/>
      <c r="H7" s="61"/>
      <c r="I7" s="62"/>
      <c r="J7" s="63">
        <v>0</v>
      </c>
      <c r="L7" s="8"/>
    </row>
    <row r="8" spans="1:12" ht="15.75" x14ac:dyDescent="0.25">
      <c r="A8" s="28" t="s">
        <v>80</v>
      </c>
      <c r="B8" s="61">
        <f>'Piper Dr.'!C31</f>
        <v>67158</v>
      </c>
      <c r="C8" s="61"/>
      <c r="D8" s="61"/>
      <c r="E8" s="61">
        <f>'Piper Dr.'!E31</f>
        <v>5</v>
      </c>
      <c r="F8" s="61">
        <f>'Piper Dr.'!M31</f>
        <v>1049</v>
      </c>
      <c r="G8" s="61"/>
      <c r="H8" s="61"/>
      <c r="I8" s="62"/>
      <c r="J8" s="63">
        <f>'Piper Dr.'!Q31</f>
        <v>22526</v>
      </c>
      <c r="L8" s="8"/>
    </row>
    <row r="9" spans="1:12" ht="15.75" x14ac:dyDescent="0.25">
      <c r="A9" s="28" t="s">
        <v>84</v>
      </c>
      <c r="B9" s="61">
        <f>'Greenfield Ave.'!C16</f>
        <v>5054</v>
      </c>
      <c r="C9" s="61"/>
      <c r="D9" s="61"/>
      <c r="E9" s="61">
        <f>'Greenfield Ave.'!E16</f>
        <v>0</v>
      </c>
      <c r="F9" s="61"/>
      <c r="G9" s="61"/>
      <c r="H9" s="61"/>
      <c r="I9" s="62"/>
      <c r="J9" s="63">
        <v>0</v>
      </c>
      <c r="L9" s="8"/>
    </row>
    <row r="10" spans="1:12" ht="15.75" x14ac:dyDescent="0.25">
      <c r="A10" s="28" t="s">
        <v>86</v>
      </c>
      <c r="B10" s="61">
        <f>'KY 2737'!C15</f>
        <v>1290</v>
      </c>
      <c r="C10" s="61"/>
      <c r="D10" s="61"/>
      <c r="E10" s="61">
        <f>'KY 2737'!E15</f>
        <v>1319</v>
      </c>
      <c r="F10" s="61"/>
      <c r="G10" s="61"/>
      <c r="H10" s="61"/>
      <c r="I10" s="62"/>
      <c r="J10" s="63">
        <v>0</v>
      </c>
      <c r="L10" s="8"/>
    </row>
    <row r="11" spans="1:12" ht="15.75" x14ac:dyDescent="0.25">
      <c r="A11" s="28" t="s">
        <v>107</v>
      </c>
      <c r="B11" s="61">
        <f>'KY 1430 E.'!C34</f>
        <v>7805</v>
      </c>
      <c r="C11" s="61"/>
      <c r="D11" s="61">
        <f>'KY 1430 E. Transverse Benching'!L27</f>
        <v>4450.3179012345681</v>
      </c>
      <c r="E11" s="61">
        <f>'KY 1430 E.'!E34</f>
        <v>20428</v>
      </c>
      <c r="F11" s="61">
        <f>'KY 1430 E.'!Q34</f>
        <v>0</v>
      </c>
      <c r="G11" s="61"/>
      <c r="H11" s="61"/>
      <c r="I11" s="62"/>
      <c r="J11" s="63">
        <f>'KY 1430 E.'!U34</f>
        <v>668</v>
      </c>
      <c r="L11" s="8"/>
    </row>
    <row r="12" spans="1:12" ht="15.75" x14ac:dyDescent="0.25">
      <c r="A12" s="28" t="s">
        <v>90</v>
      </c>
      <c r="B12" s="61">
        <f>'KY 1430 W.'!C28</f>
        <v>3588</v>
      </c>
      <c r="C12" s="61">
        <f>'KY 1430 W.'!I28</f>
        <v>3856</v>
      </c>
      <c r="D12" s="61"/>
      <c r="E12" s="61">
        <f>'KY 1430 W.'!E28</f>
        <v>10293</v>
      </c>
      <c r="F12" s="61"/>
      <c r="G12" s="61"/>
      <c r="H12" s="61"/>
      <c r="I12" s="62"/>
      <c r="J12" s="63">
        <v>0</v>
      </c>
      <c r="L12" s="8"/>
    </row>
    <row r="13" spans="1:12" ht="15.75" x14ac:dyDescent="0.25">
      <c r="A13" s="28" t="s">
        <v>108</v>
      </c>
      <c r="B13" s="61">
        <f>'Venetian Way'!C8</f>
        <v>62</v>
      </c>
      <c r="C13" s="61"/>
      <c r="D13" s="61"/>
      <c r="E13" s="61">
        <f>'Venetian Way'!E8</f>
        <v>1</v>
      </c>
      <c r="F13" s="61"/>
      <c r="G13" s="61"/>
      <c r="H13" s="61"/>
      <c r="I13" s="62"/>
      <c r="J13" s="63">
        <v>0</v>
      </c>
      <c r="L13" s="8"/>
    </row>
    <row r="14" spans="1:12" ht="15.75" x14ac:dyDescent="0.25">
      <c r="A14" s="28" t="s">
        <v>109</v>
      </c>
      <c r="B14" s="61">
        <f>'Shannon Way'!C9</f>
        <v>576</v>
      </c>
      <c r="C14" s="61"/>
      <c r="D14" s="61"/>
      <c r="E14" s="61">
        <f>'Shannon Way'!E9</f>
        <v>78</v>
      </c>
      <c r="F14" s="61"/>
      <c r="G14" s="61"/>
      <c r="H14" s="61"/>
      <c r="I14" s="62"/>
      <c r="J14" s="63">
        <v>0</v>
      </c>
      <c r="L14" s="8"/>
    </row>
    <row r="15" spans="1:12" ht="15.75" x14ac:dyDescent="0.25">
      <c r="A15" s="28" t="s">
        <v>110</v>
      </c>
      <c r="B15" s="61">
        <f>'Cul-De-Sacs'!C17</f>
        <v>1570</v>
      </c>
      <c r="C15" s="61"/>
      <c r="D15" s="61"/>
      <c r="E15" s="61">
        <f>'Cul-De-Sacs'!D17</f>
        <v>996</v>
      </c>
      <c r="F15" s="61"/>
      <c r="G15" s="61"/>
      <c r="H15" s="61"/>
      <c r="I15" s="62"/>
      <c r="J15" s="63">
        <v>0</v>
      </c>
      <c r="L15" s="8"/>
    </row>
    <row r="16" spans="1:12" ht="16.5" thickBot="1" x14ac:dyDescent="0.3">
      <c r="A16" s="28" t="s">
        <v>111</v>
      </c>
      <c r="B16" s="64">
        <f>Entrances!E87</f>
        <v>6808</v>
      </c>
      <c r="C16" s="64"/>
      <c r="D16" s="64"/>
      <c r="E16" s="64">
        <f>Entrances!F87</f>
        <v>5685</v>
      </c>
      <c r="F16" s="64"/>
      <c r="G16" s="61"/>
      <c r="H16" s="61"/>
      <c r="I16" s="62"/>
      <c r="J16" s="63">
        <v>0</v>
      </c>
      <c r="L16" s="8"/>
    </row>
    <row r="17" spans="1:12" ht="16.5" thickBot="1" x14ac:dyDescent="0.3">
      <c r="A17" s="28" t="s">
        <v>8</v>
      </c>
      <c r="B17" s="61">
        <f>SUM(B3:B16)</f>
        <v>391713</v>
      </c>
      <c r="C17" s="61">
        <f>SUM(C3:C16)</f>
        <v>10026</v>
      </c>
      <c r="D17" s="61">
        <f>SUM(D3:D16)</f>
        <v>12481.896384479718</v>
      </c>
      <c r="E17" s="61">
        <f>SUM(E3:E16)</f>
        <v>358895</v>
      </c>
      <c r="F17" s="61">
        <f>SUM(F3:F16)</f>
        <v>9769</v>
      </c>
      <c r="G17" s="65">
        <f>B17+C17+D17+F17</f>
        <v>423989.89638447971</v>
      </c>
      <c r="H17" s="66" t="s">
        <v>137</v>
      </c>
      <c r="I17" s="67"/>
      <c r="J17" s="68">
        <f>SUM(J3:J16)</f>
        <v>138719</v>
      </c>
      <c r="K17" s="9" t="s">
        <v>140</v>
      </c>
      <c r="L17" s="8"/>
    </row>
    <row r="18" spans="1:12" x14ac:dyDescent="0.25">
      <c r="I18"/>
      <c r="J18" s="1"/>
    </row>
    <row r="19" spans="1:12" x14ac:dyDescent="0.25">
      <c r="A19" s="5"/>
      <c r="B19" s="2"/>
      <c r="C19" s="2"/>
      <c r="D19" s="2"/>
      <c r="G19" s="13"/>
      <c r="I19"/>
      <c r="J19" s="1"/>
    </row>
    <row r="20" spans="1:12" x14ac:dyDescent="0.25">
      <c r="B20" s="2"/>
      <c r="C20" s="7"/>
      <c r="D20" s="7"/>
      <c r="G20" s="2"/>
      <c r="I20"/>
      <c r="J20" s="1"/>
    </row>
    <row r="21" spans="1:12" x14ac:dyDescent="0.25">
      <c r="C21" s="7"/>
      <c r="D21" s="7"/>
    </row>
    <row r="22" spans="1:12" x14ac:dyDescent="0.25">
      <c r="B22" s="2"/>
    </row>
    <row r="23" spans="1:12" x14ac:dyDescent="0.25">
      <c r="B23" s="2"/>
    </row>
    <row r="24" spans="1:12" x14ac:dyDescent="0.25">
      <c r="B24" s="3"/>
    </row>
    <row r="25" spans="1:12" x14ac:dyDescent="0.25">
      <c r="B25" s="3"/>
    </row>
    <row r="26" spans="1:12" x14ac:dyDescent="0.25">
      <c r="A26" s="9"/>
      <c r="B26" s="2"/>
    </row>
    <row r="27" spans="1:12" x14ac:dyDescent="0.25">
      <c r="B27" s="2"/>
    </row>
    <row r="30" spans="1:12" x14ac:dyDescent="0.25">
      <c r="B30" s="8"/>
    </row>
    <row r="31" spans="1:12" x14ac:dyDescent="0.25">
      <c r="B31" s="8"/>
    </row>
    <row r="32" spans="1:12" x14ac:dyDescent="0.25">
      <c r="B32" s="8"/>
    </row>
    <row r="33" spans="1:2" x14ac:dyDescent="0.25">
      <c r="A33" s="7"/>
      <c r="B3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E770-AD7B-4589-BAFF-77493573364B}">
  <sheetPr>
    <tabColor rgb="FF92D050"/>
    <pageSetUpPr fitToPage="1"/>
  </sheetPr>
  <dimension ref="B3:L36"/>
  <sheetViews>
    <sheetView workbookViewId="0">
      <selection activeCell="L36" sqref="L36"/>
    </sheetView>
  </sheetViews>
  <sheetFormatPr defaultRowHeight="15" x14ac:dyDescent="0.25"/>
  <cols>
    <col min="7" max="7" width="14.140625" bestFit="1" customWidth="1"/>
    <col min="11" max="11" width="12" bestFit="1" customWidth="1"/>
    <col min="12" max="12" width="11" bestFit="1" customWidth="1"/>
  </cols>
  <sheetData>
    <row r="3" spans="2:12" x14ac:dyDescent="0.25">
      <c r="D3" t="s">
        <v>11</v>
      </c>
    </row>
    <row r="4" spans="2:12" x14ac:dyDescent="0.25">
      <c r="C4" t="s">
        <v>0</v>
      </c>
      <c r="D4" t="s">
        <v>2</v>
      </c>
      <c r="G4" t="s">
        <v>12</v>
      </c>
    </row>
    <row r="5" spans="2:12" x14ac:dyDescent="0.25">
      <c r="B5" t="s">
        <v>15</v>
      </c>
      <c r="C5">
        <v>12336</v>
      </c>
      <c r="F5">
        <v>12336</v>
      </c>
      <c r="G5">
        <v>0</v>
      </c>
    </row>
    <row r="6" spans="2:12" x14ac:dyDescent="0.25">
      <c r="C6" s="11"/>
      <c r="E6" s="10"/>
      <c r="F6">
        <v>12350</v>
      </c>
      <c r="G6">
        <v>84</v>
      </c>
    </row>
    <row r="7" spans="2:12" x14ac:dyDescent="0.25">
      <c r="C7" s="11"/>
      <c r="E7" s="10"/>
    </row>
    <row r="8" spans="2:12" x14ac:dyDescent="0.25">
      <c r="C8" s="11"/>
      <c r="E8" s="10"/>
    </row>
    <row r="9" spans="2:12" x14ac:dyDescent="0.25">
      <c r="C9" s="11"/>
      <c r="E9" s="10"/>
      <c r="F9">
        <v>12400</v>
      </c>
      <c r="G9">
        <v>205</v>
      </c>
    </row>
    <row r="10" spans="2:12" x14ac:dyDescent="0.25">
      <c r="C10" s="11"/>
      <c r="E10" s="10"/>
    </row>
    <row r="11" spans="2:12" x14ac:dyDescent="0.25">
      <c r="B11" t="s">
        <v>16</v>
      </c>
      <c r="C11" s="11">
        <v>12447</v>
      </c>
      <c r="E11" s="10"/>
      <c r="F11">
        <v>12450</v>
      </c>
      <c r="G11" s="18">
        <v>235</v>
      </c>
    </row>
    <row r="12" spans="2:12" x14ac:dyDescent="0.25">
      <c r="C12" s="11"/>
      <c r="D12" s="9">
        <v>565</v>
      </c>
      <c r="E12" s="10"/>
      <c r="G12" s="17">
        <f>SUM(G5:G11)/4</f>
        <v>131</v>
      </c>
      <c r="H12" t="s">
        <v>13</v>
      </c>
      <c r="K12" t="s">
        <v>14</v>
      </c>
      <c r="L12" s="17">
        <f>(D12*G12)/27</f>
        <v>2741.2962962962961</v>
      </c>
    </row>
    <row r="13" spans="2:12" x14ac:dyDescent="0.25">
      <c r="C13" s="11"/>
      <c r="E13" s="10"/>
    </row>
    <row r="14" spans="2:12" x14ac:dyDescent="0.25">
      <c r="B14" t="s">
        <v>15</v>
      </c>
      <c r="C14" s="11">
        <v>12456</v>
      </c>
      <c r="E14" s="10"/>
      <c r="F14">
        <v>12450</v>
      </c>
      <c r="G14">
        <v>235</v>
      </c>
    </row>
    <row r="15" spans="2:12" x14ac:dyDescent="0.25">
      <c r="C15" s="11"/>
      <c r="E15" s="10"/>
    </row>
    <row r="16" spans="2:12" x14ac:dyDescent="0.25">
      <c r="C16" s="11"/>
      <c r="E16" s="10"/>
      <c r="F16">
        <v>12500</v>
      </c>
      <c r="G16">
        <v>253</v>
      </c>
    </row>
    <row r="17" spans="2:12" x14ac:dyDescent="0.25">
      <c r="C17" s="11"/>
      <c r="E17" s="10"/>
    </row>
    <row r="18" spans="2:12" x14ac:dyDescent="0.25">
      <c r="C18" s="11"/>
      <c r="E18" s="10"/>
      <c r="F18">
        <v>12550</v>
      </c>
      <c r="G18">
        <v>197</v>
      </c>
    </row>
    <row r="19" spans="2:12" x14ac:dyDescent="0.25">
      <c r="C19" s="11"/>
      <c r="E19" s="10"/>
    </row>
    <row r="20" spans="2:12" x14ac:dyDescent="0.25">
      <c r="C20" s="11"/>
      <c r="E20" s="10"/>
      <c r="F20">
        <v>12600</v>
      </c>
      <c r="G20">
        <v>133</v>
      </c>
    </row>
    <row r="21" spans="2:12" x14ac:dyDescent="0.25">
      <c r="C21" s="11"/>
      <c r="E21" s="10"/>
    </row>
    <row r="22" spans="2:12" x14ac:dyDescent="0.25">
      <c r="C22" s="11"/>
      <c r="E22" s="10"/>
      <c r="F22">
        <v>12650</v>
      </c>
      <c r="G22">
        <v>87</v>
      </c>
    </row>
    <row r="23" spans="2:12" x14ac:dyDescent="0.25">
      <c r="C23" s="11"/>
      <c r="E23" s="10"/>
    </row>
    <row r="24" spans="2:12" x14ac:dyDescent="0.25">
      <c r="C24" s="11"/>
      <c r="E24" s="10"/>
      <c r="F24">
        <v>12700</v>
      </c>
      <c r="G24">
        <v>70</v>
      </c>
    </row>
    <row r="25" spans="2:12" x14ac:dyDescent="0.25">
      <c r="B25" t="s">
        <v>16</v>
      </c>
      <c r="C25" s="11">
        <v>12728</v>
      </c>
      <c r="E25" s="10"/>
      <c r="F25">
        <v>12728</v>
      </c>
      <c r="G25" s="18">
        <v>0</v>
      </c>
    </row>
    <row r="26" spans="2:12" x14ac:dyDescent="0.25">
      <c r="C26" s="11"/>
      <c r="D26" s="9">
        <v>715</v>
      </c>
      <c r="E26" s="10"/>
      <c r="G26" s="17">
        <f>SUM(G14:G25)/7</f>
        <v>139.28571428571428</v>
      </c>
      <c r="H26" t="s">
        <v>13</v>
      </c>
      <c r="K26" t="s">
        <v>14</v>
      </c>
      <c r="L26" s="17">
        <f>(D26*G26)/27</f>
        <v>3688.4920634920632</v>
      </c>
    </row>
    <row r="27" spans="2:12" x14ac:dyDescent="0.25">
      <c r="C27" s="11"/>
      <c r="E27" s="10"/>
    </row>
    <row r="28" spans="2:12" x14ac:dyDescent="0.25">
      <c r="B28" t="s">
        <v>15</v>
      </c>
      <c r="C28" s="11">
        <v>18948</v>
      </c>
      <c r="F28">
        <v>18950</v>
      </c>
      <c r="G28">
        <v>174</v>
      </c>
    </row>
    <row r="29" spans="2:12" x14ac:dyDescent="0.25">
      <c r="F29">
        <v>19000</v>
      </c>
      <c r="G29">
        <v>211</v>
      </c>
    </row>
    <row r="30" spans="2:12" x14ac:dyDescent="0.25">
      <c r="B30" t="s">
        <v>16</v>
      </c>
      <c r="C30" s="11">
        <v>19022</v>
      </c>
      <c r="F30">
        <v>19022</v>
      </c>
      <c r="G30" s="18">
        <v>0</v>
      </c>
    </row>
    <row r="31" spans="2:12" x14ac:dyDescent="0.25">
      <c r="D31" s="9">
        <v>337</v>
      </c>
      <c r="G31" s="17">
        <f>SUM(G28:G30)/3</f>
        <v>128.33333333333334</v>
      </c>
      <c r="K31" t="s">
        <v>14</v>
      </c>
      <c r="L31" s="17">
        <f>(D31*G31)/27</f>
        <v>1601.7901234567903</v>
      </c>
    </row>
    <row r="36" spans="11:12" x14ac:dyDescent="0.25">
      <c r="K36" s="7" t="s">
        <v>17</v>
      </c>
      <c r="L36" s="17">
        <f>SUM(L12:L33)</f>
        <v>8031.57848324515</v>
      </c>
    </row>
  </sheetData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B4E8-B2E1-46D5-B5B8-AB30682C674A}">
  <sheetPr>
    <tabColor rgb="FF92D050"/>
    <pageSetUpPr fitToPage="1"/>
  </sheetPr>
  <dimension ref="A1:AB57"/>
  <sheetViews>
    <sheetView zoomScaleNormal="100" workbookViewId="0">
      <pane ySplit="2" topLeftCell="A3" activePane="bottomLeft" state="frozen"/>
      <selection pane="bottomLeft" activeCell="L20" sqref="L20"/>
    </sheetView>
  </sheetViews>
  <sheetFormatPr defaultRowHeight="15" x14ac:dyDescent="0.25"/>
  <cols>
    <col min="1" max="1" width="9.5703125" bestFit="1" customWidth="1"/>
    <col min="3" max="3" width="12" bestFit="1" customWidth="1"/>
    <col min="5" max="5" width="12" bestFit="1" customWidth="1"/>
    <col min="8" max="8" width="15.42578125" customWidth="1"/>
    <col min="9" max="9" width="12" bestFit="1" customWidth="1"/>
    <col min="10" max="10" width="11.85546875" customWidth="1"/>
    <col min="11" max="11" width="14.28515625" customWidth="1"/>
    <col min="13" max="21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18</v>
      </c>
      <c r="C2" t="s">
        <v>14</v>
      </c>
      <c r="D2" t="s">
        <v>18</v>
      </c>
      <c r="E2" t="s">
        <v>14</v>
      </c>
      <c r="G2" t="s">
        <v>0</v>
      </c>
      <c r="H2" t="s">
        <v>18</v>
      </c>
      <c r="I2" t="s">
        <v>14</v>
      </c>
      <c r="J2" s="4"/>
      <c r="L2" s="15"/>
      <c r="M2" s="1"/>
      <c r="O2" t="s">
        <v>21</v>
      </c>
      <c r="P2" t="s">
        <v>20</v>
      </c>
      <c r="S2" t="s">
        <v>22</v>
      </c>
      <c r="T2" t="s">
        <v>20</v>
      </c>
    </row>
    <row r="3" spans="1:22" ht="16.5" customHeight="1" x14ac:dyDescent="0.25">
      <c r="A3" s="36">
        <v>30550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20"/>
      <c r="M3">
        <v>30550</v>
      </c>
      <c r="N3" s="21"/>
      <c r="O3" s="21">
        <v>0</v>
      </c>
      <c r="P3" s="21">
        <v>0</v>
      </c>
      <c r="Q3" s="21">
        <f t="shared" ref="Q3:Q8" si="0">ABS(O3-P3)</f>
        <v>0</v>
      </c>
      <c r="R3" s="21">
        <v>1</v>
      </c>
      <c r="S3" s="21">
        <v>0</v>
      </c>
      <c r="T3" s="21">
        <v>0</v>
      </c>
      <c r="U3" s="21">
        <f t="shared" ref="U3:U8" si="1">ABS(S3-T3)</f>
        <v>0</v>
      </c>
      <c r="V3" s="21"/>
    </row>
    <row r="4" spans="1:22" ht="16.5" customHeight="1" x14ac:dyDescent="0.25">
      <c r="A4" s="37">
        <v>30570.42</v>
      </c>
      <c r="B4" s="35">
        <v>17</v>
      </c>
      <c r="C4" s="10">
        <f>ROUND(((B4+B3)*(A4-A3)/2/27),0)</f>
        <v>6</v>
      </c>
      <c r="D4" s="35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20"/>
      <c r="M4">
        <v>30570.42</v>
      </c>
      <c r="N4" s="21"/>
      <c r="O4" s="21">
        <v>20.126999999999999</v>
      </c>
      <c r="P4" s="21">
        <v>17</v>
      </c>
      <c r="Q4" s="21">
        <f t="shared" si="0"/>
        <v>3.1269999999999989</v>
      </c>
      <c r="R4" s="21">
        <v>1</v>
      </c>
      <c r="S4" s="21">
        <v>1.2E-2</v>
      </c>
      <c r="T4" s="21">
        <v>0</v>
      </c>
      <c r="U4" s="21">
        <f t="shared" si="1"/>
        <v>1.2E-2</v>
      </c>
      <c r="V4" s="21"/>
    </row>
    <row r="5" spans="1:22" ht="16.5" customHeight="1" x14ac:dyDescent="0.25">
      <c r="A5" s="37">
        <v>30600</v>
      </c>
      <c r="B5" s="35">
        <v>19</v>
      </c>
      <c r="C5" s="10">
        <f t="shared" ref="C5:C19" si="2">ROUND(((B5+B4)*(A5-A4)/2/27),0)</f>
        <v>20</v>
      </c>
      <c r="D5" s="35">
        <v>0</v>
      </c>
      <c r="E5" s="10">
        <f>ROUND(((D5+D4)*(A5-A4)/2/27),0)</f>
        <v>0</v>
      </c>
      <c r="F5" s="10"/>
      <c r="G5" s="37">
        <v>30600</v>
      </c>
      <c r="I5" s="10">
        <f t="shared" ref="I5:I6" si="3">(H5+H4)*(G5-G4)/2/27</f>
        <v>0</v>
      </c>
      <c r="J5" s="4"/>
      <c r="L5" s="20"/>
      <c r="M5">
        <v>30600</v>
      </c>
      <c r="N5" s="21"/>
      <c r="O5" s="21">
        <v>20.329999999999998</v>
      </c>
      <c r="P5" s="21">
        <v>18</v>
      </c>
      <c r="Q5" s="21">
        <f t="shared" si="0"/>
        <v>2.3299999999999983</v>
      </c>
      <c r="R5" s="21">
        <v>1</v>
      </c>
      <c r="S5" s="21">
        <v>0.66100000000000003</v>
      </c>
      <c r="T5" s="21">
        <v>0</v>
      </c>
      <c r="U5" s="21">
        <f t="shared" si="1"/>
        <v>0.66100000000000003</v>
      </c>
      <c r="V5" s="21"/>
    </row>
    <row r="6" spans="1:22" ht="16.5" customHeight="1" x14ac:dyDescent="0.25">
      <c r="A6" s="37">
        <v>30650</v>
      </c>
      <c r="B6" s="35">
        <v>51</v>
      </c>
      <c r="C6" s="10">
        <f t="shared" si="2"/>
        <v>65</v>
      </c>
      <c r="D6" s="35">
        <v>8</v>
      </c>
      <c r="E6" s="10">
        <f t="shared" ref="E6:E19" si="4">ROUND(((D6+D5)*(A6-A5)/2/27),0)</f>
        <v>7</v>
      </c>
      <c r="F6" s="10"/>
      <c r="G6" s="37">
        <v>30675</v>
      </c>
      <c r="I6" s="10">
        <f t="shared" si="3"/>
        <v>0</v>
      </c>
      <c r="J6" s="4"/>
      <c r="L6" s="20"/>
      <c r="M6">
        <v>30650</v>
      </c>
      <c r="N6" s="21"/>
      <c r="O6" s="21">
        <v>52.655000000000001</v>
      </c>
      <c r="P6" s="21">
        <v>51</v>
      </c>
      <c r="Q6" s="21">
        <f t="shared" si="0"/>
        <v>1.6550000000000011</v>
      </c>
      <c r="R6" s="21">
        <v>1</v>
      </c>
      <c r="S6" s="21">
        <v>14.801</v>
      </c>
      <c r="T6" s="21">
        <v>8</v>
      </c>
      <c r="U6" s="21">
        <f t="shared" si="1"/>
        <v>6.8010000000000002</v>
      </c>
      <c r="V6" s="21"/>
    </row>
    <row r="7" spans="1:22" ht="15.75" customHeight="1" x14ac:dyDescent="0.25">
      <c r="A7" s="37">
        <v>30700</v>
      </c>
      <c r="B7" s="35">
        <v>44</v>
      </c>
      <c r="C7" s="10">
        <f t="shared" si="2"/>
        <v>88</v>
      </c>
      <c r="D7" s="35">
        <v>42</v>
      </c>
      <c r="E7" s="10">
        <f t="shared" si="4"/>
        <v>46</v>
      </c>
      <c r="F7" s="10"/>
      <c r="G7" s="37">
        <v>30700</v>
      </c>
      <c r="H7">
        <v>107</v>
      </c>
      <c r="I7" s="10">
        <f t="shared" ref="I7:I8" si="5">ROUND(((H7+H6)*(G7-G6)/2/27),0)</f>
        <v>50</v>
      </c>
      <c r="K7" s="11"/>
      <c r="L7" s="20"/>
      <c r="M7">
        <v>30700</v>
      </c>
      <c r="N7" s="21"/>
      <c r="O7" s="21">
        <v>44.831000000000003</v>
      </c>
      <c r="P7" s="21">
        <v>44</v>
      </c>
      <c r="Q7" s="21">
        <f t="shared" si="0"/>
        <v>0.83100000000000307</v>
      </c>
      <c r="R7" s="21">
        <v>1</v>
      </c>
      <c r="S7" s="21">
        <v>51.704999999999998</v>
      </c>
      <c r="T7" s="21">
        <v>42</v>
      </c>
      <c r="U7" s="21">
        <f t="shared" si="1"/>
        <v>9.7049999999999983</v>
      </c>
      <c r="V7" s="21"/>
    </row>
    <row r="8" spans="1:22" x14ac:dyDescent="0.25">
      <c r="A8" s="37">
        <v>30750</v>
      </c>
      <c r="B8" s="35">
        <v>31</v>
      </c>
      <c r="C8" s="10">
        <f t="shared" si="2"/>
        <v>69</v>
      </c>
      <c r="D8" s="35">
        <v>56</v>
      </c>
      <c r="E8" s="10">
        <f t="shared" si="4"/>
        <v>91</v>
      </c>
      <c r="F8" s="10"/>
      <c r="G8" s="37">
        <v>30750</v>
      </c>
      <c r="H8">
        <v>116</v>
      </c>
      <c r="I8" s="10">
        <f t="shared" si="5"/>
        <v>206</v>
      </c>
      <c r="J8" s="5"/>
      <c r="K8" s="11"/>
      <c r="L8" s="20"/>
      <c r="M8">
        <v>30750</v>
      </c>
      <c r="N8" s="21"/>
      <c r="O8" s="21">
        <v>31.841999999999999</v>
      </c>
      <c r="P8" s="21">
        <v>31</v>
      </c>
      <c r="Q8" s="21">
        <f t="shared" si="0"/>
        <v>0.84199999999999875</v>
      </c>
      <c r="R8" s="21">
        <v>1</v>
      </c>
      <c r="S8" s="21">
        <v>64.037999999999997</v>
      </c>
      <c r="T8" s="21">
        <v>56</v>
      </c>
      <c r="U8" s="21">
        <f t="shared" si="1"/>
        <v>8.0379999999999967</v>
      </c>
      <c r="V8" s="21"/>
    </row>
    <row r="9" spans="1:22" x14ac:dyDescent="0.25">
      <c r="A9" s="37">
        <v>30800</v>
      </c>
      <c r="B9" s="35">
        <v>49</v>
      </c>
      <c r="C9" s="10">
        <f t="shared" si="2"/>
        <v>74</v>
      </c>
      <c r="D9" s="35">
        <v>90</v>
      </c>
      <c r="E9" s="10">
        <f t="shared" si="4"/>
        <v>135</v>
      </c>
      <c r="F9" s="10"/>
      <c r="G9" s="37">
        <v>30800</v>
      </c>
      <c r="H9">
        <v>185</v>
      </c>
      <c r="I9" s="10">
        <f>ROUND(((H9+H8)*(G9-G8)/2/27),0)</f>
        <v>279</v>
      </c>
      <c r="K9" s="11"/>
      <c r="L9" s="20"/>
      <c r="M9">
        <v>30800</v>
      </c>
      <c r="N9" s="21"/>
      <c r="O9" s="21">
        <v>49.537999999999997</v>
      </c>
      <c r="P9" s="21">
        <v>49</v>
      </c>
      <c r="Q9" s="21">
        <f t="shared" ref="Q9:Q19" si="6">ABS(O9-P9)</f>
        <v>0.5379999999999967</v>
      </c>
      <c r="R9" s="21">
        <v>1</v>
      </c>
      <c r="S9" s="21">
        <v>98.834000000000003</v>
      </c>
      <c r="T9" s="21">
        <v>90</v>
      </c>
      <c r="U9" s="21">
        <f t="shared" ref="U9:U19" si="7">ABS(S9-T9)</f>
        <v>8.8340000000000032</v>
      </c>
      <c r="V9" s="21"/>
    </row>
    <row r="10" spans="1:22" x14ac:dyDescent="0.25">
      <c r="A10" s="37">
        <v>30850</v>
      </c>
      <c r="B10" s="35">
        <v>41</v>
      </c>
      <c r="C10" s="10">
        <f t="shared" si="2"/>
        <v>83</v>
      </c>
      <c r="D10" s="35">
        <v>134</v>
      </c>
      <c r="E10" s="10">
        <f t="shared" si="4"/>
        <v>207</v>
      </c>
      <c r="F10" s="10"/>
      <c r="G10" s="37">
        <v>30850</v>
      </c>
      <c r="H10">
        <v>272</v>
      </c>
      <c r="I10" s="10">
        <f t="shared" ref="I10:I19" si="8">ROUND(((H10+H9)*(G10-G9)/2/27),0)</f>
        <v>423</v>
      </c>
      <c r="K10" s="11"/>
      <c r="L10" s="20"/>
      <c r="M10">
        <v>30850</v>
      </c>
      <c r="N10" s="21"/>
      <c r="O10" s="21">
        <v>42.383000000000003</v>
      </c>
      <c r="P10" s="21">
        <v>41</v>
      </c>
      <c r="Q10" s="21">
        <f t="shared" si="6"/>
        <v>1.3830000000000027</v>
      </c>
      <c r="R10" s="21">
        <v>1</v>
      </c>
      <c r="S10" s="21">
        <v>142.76</v>
      </c>
      <c r="T10" s="21">
        <v>134</v>
      </c>
      <c r="U10" s="21">
        <f t="shared" si="7"/>
        <v>8.7599999999999909</v>
      </c>
      <c r="V10" s="21"/>
    </row>
    <row r="11" spans="1:22" x14ac:dyDescent="0.25">
      <c r="A11" s="37">
        <v>30900</v>
      </c>
      <c r="B11" s="35">
        <v>36</v>
      </c>
      <c r="C11" s="10">
        <f t="shared" si="2"/>
        <v>71</v>
      </c>
      <c r="D11" s="35">
        <v>156</v>
      </c>
      <c r="E11" s="10">
        <f t="shared" si="4"/>
        <v>269</v>
      </c>
      <c r="F11" s="10"/>
      <c r="G11" s="37">
        <v>30900</v>
      </c>
      <c r="H11">
        <v>232</v>
      </c>
      <c r="I11" s="10">
        <f t="shared" si="8"/>
        <v>467</v>
      </c>
      <c r="K11" s="11"/>
      <c r="L11" s="20"/>
      <c r="M11">
        <v>30900</v>
      </c>
      <c r="N11" s="21"/>
      <c r="O11" s="21">
        <v>36.783000000000001</v>
      </c>
      <c r="P11" s="21">
        <v>36</v>
      </c>
      <c r="Q11" s="21">
        <f t="shared" si="6"/>
        <v>0.78300000000000125</v>
      </c>
      <c r="R11" s="21">
        <v>1</v>
      </c>
      <c r="S11" s="21">
        <v>164.88399999999999</v>
      </c>
      <c r="T11" s="21">
        <v>156</v>
      </c>
      <c r="U11" s="21">
        <f t="shared" si="7"/>
        <v>8.8839999999999861</v>
      </c>
      <c r="V11" s="21"/>
    </row>
    <row r="12" spans="1:22" x14ac:dyDescent="0.25">
      <c r="A12" s="37">
        <v>30950</v>
      </c>
      <c r="B12" s="35">
        <v>39</v>
      </c>
      <c r="C12" s="10">
        <f t="shared" si="2"/>
        <v>69</v>
      </c>
      <c r="D12" s="35">
        <v>100</v>
      </c>
      <c r="E12" s="10">
        <f t="shared" si="4"/>
        <v>237</v>
      </c>
      <c r="F12" s="10"/>
      <c r="G12" s="37">
        <v>30950</v>
      </c>
      <c r="H12">
        <v>248</v>
      </c>
      <c r="I12" s="10">
        <f t="shared" si="8"/>
        <v>444</v>
      </c>
      <c r="J12" s="5"/>
      <c r="K12" s="11"/>
      <c r="L12" s="20"/>
      <c r="M12">
        <v>30950</v>
      </c>
      <c r="N12" s="21"/>
      <c r="O12" s="21">
        <v>39.902000000000001</v>
      </c>
      <c r="P12" s="21">
        <v>39</v>
      </c>
      <c r="Q12" s="21">
        <f t="shared" si="6"/>
        <v>0.90200000000000102</v>
      </c>
      <c r="R12" s="21">
        <v>1</v>
      </c>
      <c r="S12" s="21">
        <v>108.795</v>
      </c>
      <c r="T12" s="21">
        <v>100</v>
      </c>
      <c r="U12" s="21">
        <f t="shared" si="7"/>
        <v>8.7950000000000017</v>
      </c>
      <c r="V12" s="21"/>
    </row>
    <row r="13" spans="1:22" x14ac:dyDescent="0.25">
      <c r="A13" s="37">
        <v>31000</v>
      </c>
      <c r="B13" s="35">
        <v>26</v>
      </c>
      <c r="C13" s="10">
        <f t="shared" si="2"/>
        <v>60</v>
      </c>
      <c r="D13" s="35">
        <v>68</v>
      </c>
      <c r="E13" s="10">
        <f t="shared" si="4"/>
        <v>156</v>
      </c>
      <c r="F13" s="10"/>
      <c r="G13" s="37">
        <v>31000</v>
      </c>
      <c r="H13">
        <v>209</v>
      </c>
      <c r="I13" s="10">
        <f t="shared" si="8"/>
        <v>423</v>
      </c>
      <c r="J13" s="5"/>
      <c r="K13" s="11"/>
      <c r="L13" s="20"/>
      <c r="M13">
        <v>31000</v>
      </c>
      <c r="N13" s="21"/>
      <c r="O13" s="21">
        <v>26.812999999999999</v>
      </c>
      <c r="P13" s="21">
        <v>26</v>
      </c>
      <c r="Q13" s="21">
        <f t="shared" si="6"/>
        <v>0.81299999999999883</v>
      </c>
      <c r="R13" s="21">
        <v>1</v>
      </c>
      <c r="S13" s="21">
        <v>76.430999999999997</v>
      </c>
      <c r="T13" s="21">
        <v>68</v>
      </c>
      <c r="U13" s="21">
        <f t="shared" si="7"/>
        <v>8.4309999999999974</v>
      </c>
      <c r="V13" s="21"/>
    </row>
    <row r="14" spans="1:22" x14ac:dyDescent="0.25">
      <c r="A14" s="37">
        <v>31050</v>
      </c>
      <c r="B14" s="35">
        <v>22</v>
      </c>
      <c r="C14" s="10">
        <f t="shared" si="2"/>
        <v>44</v>
      </c>
      <c r="D14" s="35">
        <v>67</v>
      </c>
      <c r="E14" s="10">
        <f t="shared" si="4"/>
        <v>125</v>
      </c>
      <c r="F14" s="10"/>
      <c r="G14" s="37">
        <v>31050</v>
      </c>
      <c r="H14">
        <v>230</v>
      </c>
      <c r="I14" s="10">
        <f t="shared" si="8"/>
        <v>406</v>
      </c>
      <c r="J14" s="5"/>
      <c r="K14" s="11"/>
      <c r="L14" s="20"/>
      <c r="M14">
        <v>31050</v>
      </c>
      <c r="N14" s="21"/>
      <c r="O14" s="21">
        <v>19.954999999999998</v>
      </c>
      <c r="P14" s="21">
        <v>22</v>
      </c>
      <c r="Q14" s="21">
        <f t="shared" si="6"/>
        <v>2.0450000000000017</v>
      </c>
      <c r="R14" s="21">
        <v>1</v>
      </c>
      <c r="S14" s="21">
        <v>0</v>
      </c>
      <c r="T14" s="21">
        <v>67</v>
      </c>
      <c r="U14" s="21">
        <f t="shared" si="7"/>
        <v>67</v>
      </c>
      <c r="V14" s="21"/>
    </row>
    <row r="15" spans="1:22" x14ac:dyDescent="0.25">
      <c r="A15" s="37">
        <v>31100</v>
      </c>
      <c r="B15" s="35">
        <v>20</v>
      </c>
      <c r="C15" s="10">
        <f t="shared" si="2"/>
        <v>39</v>
      </c>
      <c r="D15" s="35">
        <v>0</v>
      </c>
      <c r="E15" s="10">
        <f t="shared" si="4"/>
        <v>62</v>
      </c>
      <c r="F15" s="10"/>
      <c r="G15" s="37">
        <v>31100</v>
      </c>
      <c r="H15">
        <v>246</v>
      </c>
      <c r="I15" s="10">
        <f t="shared" si="8"/>
        <v>441</v>
      </c>
      <c r="J15" s="5"/>
      <c r="K15" s="11"/>
      <c r="L15" s="20"/>
      <c r="M15">
        <v>31100</v>
      </c>
      <c r="N15" s="21"/>
      <c r="O15" s="21">
        <v>21.95</v>
      </c>
      <c r="P15" s="21">
        <v>20</v>
      </c>
      <c r="Q15" s="21">
        <f t="shared" si="6"/>
        <v>1.9499999999999993</v>
      </c>
      <c r="R15" s="21">
        <v>1</v>
      </c>
      <c r="S15" s="21">
        <v>0</v>
      </c>
      <c r="T15" s="21">
        <v>0</v>
      </c>
      <c r="U15" s="21">
        <f t="shared" si="7"/>
        <v>0</v>
      </c>
      <c r="V15" s="21"/>
    </row>
    <row r="16" spans="1:22" x14ac:dyDescent="0.25">
      <c r="A16" s="37">
        <v>31150</v>
      </c>
      <c r="B16" s="35">
        <v>20</v>
      </c>
      <c r="C16" s="10">
        <f t="shared" si="2"/>
        <v>37</v>
      </c>
      <c r="D16" s="35">
        <v>0</v>
      </c>
      <c r="E16" s="10">
        <f t="shared" si="4"/>
        <v>0</v>
      </c>
      <c r="F16" s="10"/>
      <c r="G16" s="37">
        <v>31150</v>
      </c>
      <c r="H16">
        <v>232</v>
      </c>
      <c r="I16" s="10">
        <f t="shared" si="8"/>
        <v>443</v>
      </c>
      <c r="J16" s="5"/>
      <c r="K16" s="11"/>
      <c r="L16" s="20"/>
      <c r="M16">
        <v>31150</v>
      </c>
      <c r="N16" s="21"/>
      <c r="O16" s="21">
        <v>21.097999999999999</v>
      </c>
      <c r="P16" s="21">
        <v>20</v>
      </c>
      <c r="Q16" s="21">
        <f t="shared" si="6"/>
        <v>1.097999999999999</v>
      </c>
      <c r="R16" s="21">
        <v>1</v>
      </c>
      <c r="S16" s="21">
        <v>0</v>
      </c>
      <c r="T16" s="21">
        <v>0</v>
      </c>
      <c r="U16" s="21">
        <f t="shared" si="7"/>
        <v>0</v>
      </c>
      <c r="V16" s="21"/>
    </row>
    <row r="17" spans="1:22" x14ac:dyDescent="0.25">
      <c r="A17" s="37">
        <v>31200</v>
      </c>
      <c r="B17" s="35">
        <v>24</v>
      </c>
      <c r="C17" s="10">
        <f t="shared" si="2"/>
        <v>41</v>
      </c>
      <c r="D17" s="35">
        <v>382</v>
      </c>
      <c r="E17" s="10">
        <f t="shared" si="4"/>
        <v>354</v>
      </c>
      <c r="F17" s="10"/>
      <c r="G17" s="37">
        <v>31200</v>
      </c>
      <c r="H17">
        <v>265</v>
      </c>
      <c r="I17" s="10">
        <f t="shared" si="8"/>
        <v>460</v>
      </c>
      <c r="K17" s="11"/>
      <c r="L17" s="20"/>
      <c r="M17">
        <v>31200</v>
      </c>
      <c r="N17" s="21"/>
      <c r="O17" s="21">
        <v>23.117999999999999</v>
      </c>
      <c r="P17" s="21">
        <v>24</v>
      </c>
      <c r="Q17" s="21">
        <f t="shared" si="6"/>
        <v>0.88200000000000145</v>
      </c>
      <c r="R17" s="21">
        <v>1</v>
      </c>
      <c r="S17" s="21">
        <v>290.59100000000001</v>
      </c>
      <c r="T17" s="21">
        <v>382</v>
      </c>
      <c r="U17" s="21">
        <f t="shared" si="7"/>
        <v>91.408999999999992</v>
      </c>
      <c r="V17" s="21"/>
    </row>
    <row r="18" spans="1:22" x14ac:dyDescent="0.25">
      <c r="A18" s="37">
        <v>31240</v>
      </c>
      <c r="B18" s="35">
        <v>25</v>
      </c>
      <c r="C18" s="10">
        <f t="shared" si="2"/>
        <v>36</v>
      </c>
      <c r="D18" s="35">
        <v>76</v>
      </c>
      <c r="E18" s="10">
        <f t="shared" si="4"/>
        <v>339</v>
      </c>
      <c r="F18" s="10"/>
      <c r="G18" s="37">
        <v>31240</v>
      </c>
      <c r="H18">
        <v>252</v>
      </c>
      <c r="I18" s="10">
        <f t="shared" si="8"/>
        <v>383</v>
      </c>
      <c r="K18" s="11"/>
      <c r="L18" s="20"/>
      <c r="M18">
        <v>31240</v>
      </c>
      <c r="N18" s="21"/>
      <c r="O18" s="21">
        <v>0</v>
      </c>
      <c r="P18" s="21">
        <v>25</v>
      </c>
      <c r="Q18" s="21">
        <f t="shared" si="6"/>
        <v>25</v>
      </c>
      <c r="R18" s="21">
        <v>1</v>
      </c>
      <c r="S18" s="21">
        <v>0</v>
      </c>
      <c r="T18" s="21">
        <v>76</v>
      </c>
      <c r="U18" s="21">
        <f t="shared" si="7"/>
        <v>76</v>
      </c>
      <c r="V18" s="21"/>
    </row>
    <row r="19" spans="1:22" x14ac:dyDescent="0.25">
      <c r="A19" s="37">
        <v>31250</v>
      </c>
      <c r="B19" s="35">
        <v>0</v>
      </c>
      <c r="C19" s="10">
        <f t="shared" si="2"/>
        <v>5</v>
      </c>
      <c r="D19" s="35">
        <v>0</v>
      </c>
      <c r="E19" s="10">
        <f t="shared" si="4"/>
        <v>14</v>
      </c>
      <c r="F19" s="10"/>
      <c r="G19" s="37">
        <v>31250</v>
      </c>
      <c r="I19" s="10">
        <f t="shared" si="8"/>
        <v>47</v>
      </c>
      <c r="K19" s="11"/>
      <c r="L19" s="20"/>
      <c r="M19">
        <v>31250</v>
      </c>
      <c r="N19" s="21"/>
      <c r="O19" s="21">
        <v>0</v>
      </c>
      <c r="P19" s="21">
        <v>0</v>
      </c>
      <c r="Q19" s="21">
        <f t="shared" si="6"/>
        <v>0</v>
      </c>
      <c r="R19" s="21">
        <v>1</v>
      </c>
      <c r="S19" s="21">
        <v>0</v>
      </c>
      <c r="T19" s="21">
        <v>0</v>
      </c>
      <c r="U19" s="21">
        <f t="shared" si="7"/>
        <v>0</v>
      </c>
      <c r="V19" s="21"/>
    </row>
    <row r="20" spans="1:22" x14ac:dyDescent="0.25">
      <c r="A20" s="11"/>
      <c r="B20" s="14"/>
      <c r="C20" s="10"/>
      <c r="D20" s="14"/>
      <c r="E20" s="10"/>
      <c r="F20" s="10"/>
      <c r="K20" s="11"/>
      <c r="V20" s="21"/>
    </row>
    <row r="21" spans="1:22" x14ac:dyDescent="0.25">
      <c r="A21" s="11"/>
      <c r="C21" s="2">
        <f>SUM(C4:C19)</f>
        <v>807</v>
      </c>
      <c r="E21" s="2">
        <f>SUM(E4:E19)</f>
        <v>2042</v>
      </c>
      <c r="I21" s="3">
        <f>SUM(I3:I19)</f>
        <v>4472</v>
      </c>
      <c r="K21" s="11"/>
      <c r="M21" s="20"/>
      <c r="N21" s="21"/>
      <c r="O21" s="22"/>
      <c r="P21" s="21"/>
      <c r="Q21" s="21"/>
      <c r="R21" s="21"/>
      <c r="S21" s="22"/>
      <c r="T21" s="21"/>
      <c r="U21" s="21"/>
      <c r="V21" s="21"/>
    </row>
    <row r="22" spans="1:22" x14ac:dyDescent="0.25">
      <c r="K22" s="11"/>
      <c r="M22" s="20"/>
      <c r="N22" s="21"/>
      <c r="O22" s="22"/>
      <c r="P22" s="21"/>
      <c r="Q22" s="21"/>
      <c r="R22" s="21"/>
      <c r="S22" s="22"/>
      <c r="T22" s="21"/>
      <c r="U22" s="21"/>
      <c r="V22" s="21"/>
    </row>
    <row r="23" spans="1:22" x14ac:dyDescent="0.25">
      <c r="K23" s="11"/>
      <c r="M23" s="20"/>
      <c r="N23" s="21"/>
      <c r="O23" s="22"/>
      <c r="P23" s="21"/>
      <c r="Q23" s="21"/>
      <c r="R23" s="21"/>
      <c r="S23" s="22"/>
      <c r="T23" s="21"/>
      <c r="U23" s="21"/>
      <c r="V23" s="21"/>
    </row>
    <row r="24" spans="1:22" x14ac:dyDescent="0.25">
      <c r="K24" s="11"/>
      <c r="M24" s="20"/>
      <c r="N24" s="21"/>
      <c r="O24" s="22"/>
      <c r="P24" s="21"/>
      <c r="Q24" s="21"/>
      <c r="R24" s="21"/>
      <c r="S24" s="22"/>
      <c r="T24" s="21"/>
      <c r="U24" s="21"/>
      <c r="V24" s="21"/>
    </row>
    <row r="25" spans="1:22" ht="15.75" thickBot="1" x14ac:dyDescent="0.3">
      <c r="I25" s="3"/>
      <c r="L25" s="2"/>
      <c r="M25" s="20"/>
      <c r="N25" s="21"/>
      <c r="O25" s="22"/>
      <c r="P25" s="21"/>
      <c r="Q25" s="21"/>
      <c r="R25" s="21"/>
      <c r="S25" s="22"/>
      <c r="T25" s="21"/>
      <c r="U25" s="21"/>
      <c r="V25" s="21"/>
    </row>
    <row r="26" spans="1:22" ht="16.5" thickBot="1" x14ac:dyDescent="0.3">
      <c r="D26" s="23"/>
      <c r="E26" s="39"/>
      <c r="F26" s="39"/>
      <c r="G26" s="40"/>
      <c r="I26" s="3"/>
      <c r="M26" s="20"/>
      <c r="N26" s="21"/>
      <c r="O26" s="22"/>
      <c r="P26" s="21"/>
      <c r="Q26" s="21"/>
      <c r="R26" s="21"/>
      <c r="S26" s="22"/>
      <c r="T26" s="21"/>
      <c r="U26" s="21"/>
      <c r="V26" s="21"/>
    </row>
    <row r="27" spans="1:22" x14ac:dyDescent="0.25">
      <c r="I27" s="3"/>
      <c r="M27" s="20"/>
      <c r="N27" s="21"/>
      <c r="O27" s="22"/>
      <c r="P27" s="21"/>
      <c r="Q27" s="21"/>
      <c r="R27" s="21"/>
      <c r="S27" s="22"/>
      <c r="T27" s="21"/>
      <c r="U27" s="21"/>
      <c r="V27" s="21"/>
    </row>
    <row r="28" spans="1:22" x14ac:dyDescent="0.25">
      <c r="M28" s="20"/>
      <c r="N28" s="21"/>
      <c r="O28" s="22"/>
      <c r="P28" s="21"/>
      <c r="Q28" s="21"/>
      <c r="R28" s="21"/>
      <c r="S28" s="22"/>
      <c r="T28" s="21"/>
      <c r="U28" s="21"/>
      <c r="V28" s="21"/>
    </row>
    <row r="29" spans="1:22" x14ac:dyDescent="0.25">
      <c r="J29" s="3"/>
      <c r="M29" s="20"/>
      <c r="N29" s="21"/>
      <c r="O29" s="22"/>
      <c r="P29" s="21"/>
      <c r="Q29" s="21"/>
      <c r="R29" s="21"/>
      <c r="S29" s="22"/>
      <c r="T29" s="21"/>
      <c r="U29" s="21"/>
      <c r="V29" s="21"/>
    </row>
    <row r="30" spans="1:22" x14ac:dyDescent="0.25">
      <c r="J30" s="3"/>
      <c r="M30" s="20"/>
      <c r="N30" s="21"/>
      <c r="O30" s="22"/>
      <c r="P30" s="21"/>
      <c r="Q30" s="21"/>
      <c r="R30" s="21"/>
      <c r="S30" s="22"/>
      <c r="T30" s="21"/>
      <c r="U30" s="21"/>
      <c r="V30" s="21"/>
    </row>
    <row r="31" spans="1:22" x14ac:dyDescent="0.25">
      <c r="J31" s="3"/>
      <c r="M31" s="20"/>
      <c r="N31" s="21"/>
      <c r="O31" s="22"/>
      <c r="P31" s="21"/>
      <c r="Q31" s="21"/>
      <c r="R31" s="21"/>
      <c r="S31" s="22"/>
      <c r="T31" s="21"/>
      <c r="U31" s="21"/>
      <c r="V31" s="21"/>
    </row>
    <row r="32" spans="1:22" x14ac:dyDescent="0.25">
      <c r="M32" s="20"/>
      <c r="N32" s="21"/>
      <c r="O32" s="22"/>
      <c r="P32" s="21"/>
      <c r="Q32" s="21"/>
      <c r="R32" s="21"/>
      <c r="S32" s="22"/>
      <c r="T32" s="21"/>
      <c r="U32" s="21"/>
      <c r="V32" s="21"/>
    </row>
    <row r="33" spans="10:22" x14ac:dyDescent="0.25">
      <c r="J33" s="2"/>
      <c r="M33" s="20"/>
      <c r="N33" s="21"/>
      <c r="O33" s="22"/>
      <c r="P33" s="21"/>
      <c r="Q33" s="21"/>
      <c r="R33" s="21"/>
      <c r="S33" s="22"/>
      <c r="T33" s="21"/>
      <c r="U33" s="21"/>
      <c r="V33" s="21"/>
    </row>
    <row r="34" spans="10:22" x14ac:dyDescent="0.25">
      <c r="M34" s="20"/>
      <c r="N34" s="21"/>
      <c r="O34" s="22"/>
      <c r="P34" s="21"/>
      <c r="Q34" s="21"/>
      <c r="R34" s="21"/>
      <c r="S34" s="22"/>
      <c r="T34" s="21"/>
      <c r="U34" s="21"/>
      <c r="V34" s="21"/>
    </row>
    <row r="35" spans="10:22" x14ac:dyDescent="0.25">
      <c r="M35" s="20"/>
      <c r="N35" s="21"/>
      <c r="O35" s="22"/>
      <c r="P35" s="21"/>
      <c r="Q35" s="21"/>
      <c r="R35" s="21"/>
      <c r="S35" s="22"/>
      <c r="T35" s="21"/>
      <c r="U35" s="21"/>
      <c r="V35" s="21"/>
    </row>
    <row r="36" spans="10:22" x14ac:dyDescent="0.25">
      <c r="M36" s="20"/>
      <c r="N36" s="21"/>
      <c r="O36" s="22"/>
      <c r="P36" s="21"/>
      <c r="Q36" s="21"/>
      <c r="R36" s="21"/>
      <c r="S36" s="22"/>
      <c r="T36" s="21"/>
      <c r="U36" s="21"/>
      <c r="V36" s="21"/>
    </row>
    <row r="37" spans="10:22" x14ac:dyDescent="0.25">
      <c r="M37" s="20"/>
      <c r="N37" s="21"/>
      <c r="O37" s="22"/>
      <c r="P37" s="21"/>
      <c r="Q37" s="21"/>
      <c r="R37" s="21"/>
      <c r="S37" s="22"/>
      <c r="T37" s="21"/>
      <c r="U37" s="21"/>
      <c r="V37" s="21"/>
    </row>
    <row r="38" spans="10:22" x14ac:dyDescent="0.25">
      <c r="M38" s="20"/>
      <c r="N38" s="21"/>
      <c r="O38" s="22"/>
      <c r="P38" s="21"/>
      <c r="Q38" s="21"/>
      <c r="R38" s="21"/>
      <c r="S38" s="22"/>
      <c r="T38" s="21"/>
      <c r="U38" s="21"/>
      <c r="V38" s="21"/>
    </row>
    <row r="39" spans="10:22" x14ac:dyDescent="0.25">
      <c r="M39" s="20"/>
      <c r="N39" s="21"/>
      <c r="O39" s="22"/>
      <c r="P39" s="21"/>
      <c r="Q39" s="21"/>
      <c r="R39" s="21"/>
      <c r="S39" s="22"/>
      <c r="T39" s="21"/>
      <c r="U39" s="21"/>
      <c r="V39" s="21"/>
    </row>
    <row r="40" spans="10:22" x14ac:dyDescent="0.25">
      <c r="M40" s="20"/>
      <c r="N40" s="21"/>
      <c r="O40" s="22"/>
      <c r="P40" s="21"/>
      <c r="Q40" s="21"/>
      <c r="R40" s="21"/>
      <c r="S40" s="22"/>
      <c r="T40" s="21"/>
      <c r="U40" s="21"/>
      <c r="V40" s="21"/>
    </row>
    <row r="41" spans="10:22" x14ac:dyDescent="0.25">
      <c r="M41" s="20"/>
      <c r="N41" s="21"/>
      <c r="O41" s="22"/>
      <c r="P41" s="21"/>
      <c r="Q41" s="21"/>
      <c r="R41" s="21"/>
      <c r="S41" s="22"/>
      <c r="T41" s="21"/>
      <c r="U41" s="21"/>
      <c r="V41" s="21"/>
    </row>
    <row r="42" spans="10:22" x14ac:dyDescent="0.25">
      <c r="M42" s="20"/>
      <c r="N42" s="21"/>
      <c r="O42" s="22"/>
      <c r="P42" s="21"/>
      <c r="Q42" s="21"/>
      <c r="R42" s="21"/>
      <c r="S42" s="22"/>
      <c r="T42" s="21"/>
      <c r="U42" s="21"/>
      <c r="V42" s="21"/>
    </row>
    <row r="43" spans="10:22" x14ac:dyDescent="0.25">
      <c r="M43" s="20"/>
      <c r="N43" s="21"/>
      <c r="O43" s="22"/>
      <c r="P43" s="21"/>
      <c r="Q43" s="21"/>
      <c r="R43" s="21"/>
      <c r="S43" s="22"/>
      <c r="T43" s="21"/>
      <c r="U43" s="21"/>
      <c r="V43" s="21"/>
    </row>
    <row r="44" spans="10:22" x14ac:dyDescent="0.25">
      <c r="M44" s="20"/>
      <c r="N44" s="21"/>
      <c r="O44" s="22"/>
      <c r="P44" s="21"/>
      <c r="Q44" s="21"/>
      <c r="R44" s="21"/>
      <c r="S44" s="22"/>
      <c r="T44" s="21"/>
      <c r="U44" s="21"/>
      <c r="V44" s="21"/>
    </row>
    <row r="45" spans="10:22" x14ac:dyDescent="0.25">
      <c r="M45" s="20"/>
      <c r="N45" s="21"/>
      <c r="O45" s="22"/>
      <c r="P45" s="21"/>
      <c r="Q45" s="21"/>
      <c r="R45" s="21"/>
      <c r="S45" s="22"/>
      <c r="T45" s="21"/>
      <c r="U45" s="21"/>
      <c r="V45" s="21"/>
    </row>
    <row r="46" spans="10:22" x14ac:dyDescent="0.25">
      <c r="M46" s="20"/>
      <c r="N46" s="21"/>
      <c r="O46" s="22"/>
      <c r="P46" s="21"/>
      <c r="Q46" s="21"/>
      <c r="R46" s="21"/>
      <c r="S46" s="22"/>
      <c r="T46" s="21"/>
      <c r="U46" s="21"/>
      <c r="V46" s="21"/>
    </row>
    <row r="47" spans="10:22" x14ac:dyDescent="0.25">
      <c r="M47" s="20"/>
      <c r="N47" s="21"/>
      <c r="O47" s="22"/>
      <c r="P47" s="21"/>
      <c r="Q47" s="21"/>
      <c r="R47" s="21"/>
      <c r="S47" s="22"/>
      <c r="T47" s="21"/>
      <c r="U47" s="21"/>
      <c r="V47" s="21"/>
    </row>
    <row r="48" spans="10:22" x14ac:dyDescent="0.25">
      <c r="M48" s="20"/>
      <c r="N48" s="21"/>
      <c r="O48" s="22"/>
      <c r="P48" s="21"/>
      <c r="Q48" s="21"/>
      <c r="R48" s="21"/>
      <c r="S48" s="22"/>
      <c r="T48" s="21"/>
      <c r="U48" s="21"/>
      <c r="V48" s="21"/>
    </row>
    <row r="49" spans="13:28" x14ac:dyDescent="0.25">
      <c r="M49" s="20"/>
      <c r="N49" s="21"/>
      <c r="O49" s="22"/>
      <c r="P49" s="21"/>
      <c r="Q49" s="21"/>
      <c r="R49" s="21"/>
      <c r="S49" s="22"/>
      <c r="T49" s="21"/>
      <c r="U49" s="21"/>
      <c r="V49" s="21"/>
    </row>
    <row r="50" spans="13:28" x14ac:dyDescent="0.25">
      <c r="M50" s="20"/>
      <c r="N50" s="21"/>
      <c r="O50" s="22"/>
      <c r="P50" s="21"/>
      <c r="Q50" s="21"/>
      <c r="R50" s="21"/>
      <c r="S50" s="22"/>
      <c r="T50" s="21"/>
      <c r="U50" s="21"/>
      <c r="V50" s="21"/>
    </row>
    <row r="51" spans="13:28" x14ac:dyDescent="0.25">
      <c r="U51" s="21"/>
      <c r="V51" s="21"/>
    </row>
    <row r="52" spans="13:28" x14ac:dyDescent="0.25">
      <c r="U52" s="21"/>
      <c r="V52" s="21"/>
    </row>
    <row r="53" spans="13:28" x14ac:dyDescent="0.25">
      <c r="U53" s="21"/>
      <c r="V53" s="21"/>
    </row>
    <row r="54" spans="13:28" x14ac:dyDescent="0.25">
      <c r="U54" s="21"/>
      <c r="V54" s="21"/>
    </row>
    <row r="55" spans="13:28" x14ac:dyDescent="0.25">
      <c r="U55" s="21"/>
      <c r="V55" s="21"/>
    </row>
    <row r="56" spans="13:28" x14ac:dyDescent="0.25"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3:28" x14ac:dyDescent="0.25"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</sheetData>
  <mergeCells count="2">
    <mergeCell ref="E26:G26"/>
    <mergeCell ref="M56:AB57"/>
  </mergeCells>
  <conditionalFormatting sqref="Q3:Q19 U3:U19 Q21:Q48 U21:U48">
    <cfRule type="cellIs" dxfId="18" priority="3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2531-AC8C-4058-A0D9-88DB86C959F6}">
  <sheetPr>
    <tabColor rgb="FF92D050"/>
    <pageSetUpPr fitToPage="1"/>
  </sheetPr>
  <dimension ref="A1:R57"/>
  <sheetViews>
    <sheetView zoomScaleNormal="100" workbookViewId="0">
      <pane ySplit="2" topLeftCell="A26" activePane="bottomLeft" state="frozen"/>
      <selection pane="bottomLeft" activeCell="H53" sqref="H53"/>
    </sheetView>
  </sheetViews>
  <sheetFormatPr defaultRowHeight="15" x14ac:dyDescent="0.25"/>
  <cols>
    <col min="1" max="1" width="9.5703125" bestFit="1" customWidth="1"/>
    <col min="3" max="3" width="12" bestFit="1" customWidth="1"/>
    <col min="5" max="5" width="12" bestFit="1" customWidth="1"/>
    <col min="8" max="8" width="15.42578125" customWidth="1"/>
    <col min="9" max="9" width="12" bestFit="1" customWidth="1"/>
    <col min="10" max="10" width="11.85546875" customWidth="1"/>
    <col min="11" max="11" width="14.28515625" customWidth="1"/>
    <col min="13" max="13" width="9.5703125" bestFit="1" customWidth="1"/>
  </cols>
  <sheetData>
    <row r="1" spans="1:13" x14ac:dyDescent="0.25">
      <c r="B1" t="s">
        <v>1</v>
      </c>
      <c r="D1" t="s">
        <v>4</v>
      </c>
      <c r="H1" t="s">
        <v>9</v>
      </c>
      <c r="K1" s="49" t="s">
        <v>139</v>
      </c>
      <c r="L1" s="50"/>
      <c r="M1" s="52"/>
    </row>
    <row r="2" spans="1:13" ht="16.5" customHeight="1" x14ac:dyDescent="0.25">
      <c r="A2" t="s">
        <v>0</v>
      </c>
      <c r="B2" t="s">
        <v>18</v>
      </c>
      <c r="C2" t="s">
        <v>14</v>
      </c>
      <c r="D2" t="s">
        <v>18</v>
      </c>
      <c r="E2" t="s">
        <v>14</v>
      </c>
      <c r="G2" t="s">
        <v>0</v>
      </c>
      <c r="H2" t="s">
        <v>18</v>
      </c>
      <c r="I2" t="s">
        <v>14</v>
      </c>
      <c r="J2" s="4"/>
      <c r="K2" s="52" t="s">
        <v>0</v>
      </c>
      <c r="L2" s="51" t="s">
        <v>18</v>
      </c>
      <c r="M2" s="52" t="s">
        <v>14</v>
      </c>
    </row>
    <row r="3" spans="1:13" ht="16.5" customHeight="1" x14ac:dyDescent="0.25">
      <c r="A3" s="36" t="s">
        <v>23</v>
      </c>
      <c r="B3" s="34">
        <v>0</v>
      </c>
      <c r="C3" s="34"/>
      <c r="D3" s="34">
        <v>0</v>
      </c>
      <c r="E3" s="10"/>
      <c r="F3" s="10"/>
      <c r="G3" s="11" t="s">
        <v>23</v>
      </c>
      <c r="I3" s="10"/>
      <c r="J3" s="4"/>
      <c r="K3" s="55" t="s">
        <v>23</v>
      </c>
      <c r="L3" s="52">
        <v>0</v>
      </c>
      <c r="M3" s="56"/>
    </row>
    <row r="4" spans="1:13" ht="16.5" customHeight="1" x14ac:dyDescent="0.25">
      <c r="A4" s="37">
        <v>21150</v>
      </c>
      <c r="B4" s="35">
        <v>0</v>
      </c>
      <c r="C4" s="10">
        <f>ROUND(((B4+B3)*(A4-A3)/2/27),0)</f>
        <v>0</v>
      </c>
      <c r="D4" s="35">
        <v>0</v>
      </c>
      <c r="E4" s="10">
        <f>ROUND(((D4+D3)*(A4-A3)/2/27),0)</f>
        <v>0</v>
      </c>
      <c r="F4" s="10"/>
      <c r="G4" s="11">
        <v>21150</v>
      </c>
      <c r="I4" s="10">
        <f>(H4+H3)*(G4-G3)/2/27</f>
        <v>0</v>
      </c>
      <c r="J4" s="4"/>
      <c r="K4" s="55">
        <v>21150</v>
      </c>
      <c r="L4" s="52">
        <v>0</v>
      </c>
      <c r="M4" s="56">
        <f>(L4+L3)*(K4-K3)/2/27</f>
        <v>0</v>
      </c>
    </row>
    <row r="5" spans="1:13" ht="16.5" customHeight="1" x14ac:dyDescent="0.25">
      <c r="A5" s="37">
        <v>21180</v>
      </c>
      <c r="B5" s="35">
        <v>24</v>
      </c>
      <c r="C5" s="10">
        <f t="shared" ref="C5:C24" si="0">ROUND(((B5+B4)*(A5-A4)/2/27),0)</f>
        <v>13</v>
      </c>
      <c r="D5" s="35">
        <v>9</v>
      </c>
      <c r="E5" s="10">
        <f>ROUND(((D5+D4)*(A5-A4)/2/27),0)</f>
        <v>5</v>
      </c>
      <c r="F5" s="10"/>
      <c r="G5" s="11">
        <v>21180</v>
      </c>
      <c r="I5" s="10">
        <f t="shared" ref="I5:I8" si="1">(H5+H4)*(G5-G4)/2/27</f>
        <v>0</v>
      </c>
      <c r="J5" s="4"/>
      <c r="K5" s="55">
        <v>21180</v>
      </c>
      <c r="L5" s="52">
        <v>0</v>
      </c>
      <c r="M5" s="56">
        <f t="shared" ref="M5:M8" si="2">(L5+L4)*(K5-K4)/2/27</f>
        <v>0</v>
      </c>
    </row>
    <row r="6" spans="1:13" ht="16.5" customHeight="1" x14ac:dyDescent="0.25">
      <c r="A6" s="37">
        <v>21200</v>
      </c>
      <c r="B6" s="35">
        <v>22</v>
      </c>
      <c r="C6" s="10">
        <f t="shared" si="0"/>
        <v>17</v>
      </c>
      <c r="D6" s="35">
        <v>5</v>
      </c>
      <c r="E6" s="10">
        <f t="shared" ref="E6:E24" si="3">ROUND(((D6+D5)*(A6-A5)/2/27),0)</f>
        <v>5</v>
      </c>
      <c r="F6" s="10"/>
      <c r="G6" s="11">
        <v>21200</v>
      </c>
      <c r="I6" s="10">
        <f t="shared" si="1"/>
        <v>0</v>
      </c>
      <c r="J6" s="4"/>
      <c r="K6" s="55">
        <v>21200</v>
      </c>
      <c r="L6" s="52">
        <v>0</v>
      </c>
      <c r="M6" s="56">
        <f t="shared" si="2"/>
        <v>0</v>
      </c>
    </row>
    <row r="7" spans="1:13" ht="15.75" customHeight="1" x14ac:dyDescent="0.25">
      <c r="A7" s="37">
        <v>21254</v>
      </c>
      <c r="B7" s="35">
        <v>23</v>
      </c>
      <c r="C7" s="10">
        <f t="shared" si="0"/>
        <v>45</v>
      </c>
      <c r="D7" s="35">
        <v>3</v>
      </c>
      <c r="E7" s="10">
        <f t="shared" si="3"/>
        <v>8</v>
      </c>
      <c r="F7" s="10"/>
      <c r="G7" s="11">
        <v>21254</v>
      </c>
      <c r="I7" s="10">
        <f t="shared" si="1"/>
        <v>0</v>
      </c>
      <c r="K7" s="55">
        <v>21254</v>
      </c>
      <c r="L7" s="52">
        <v>0</v>
      </c>
      <c r="M7" s="56">
        <f t="shared" si="2"/>
        <v>0</v>
      </c>
    </row>
    <row r="8" spans="1:13" x14ac:dyDescent="0.25">
      <c r="A8" s="37">
        <v>21300</v>
      </c>
      <c r="B8" s="35">
        <v>36</v>
      </c>
      <c r="C8" s="10">
        <f t="shared" si="0"/>
        <v>50</v>
      </c>
      <c r="D8" s="35">
        <v>0</v>
      </c>
      <c r="E8" s="10">
        <f t="shared" si="3"/>
        <v>3</v>
      </c>
      <c r="F8" s="10"/>
      <c r="G8" s="11">
        <v>21300</v>
      </c>
      <c r="I8" s="10">
        <f t="shared" si="1"/>
        <v>0</v>
      </c>
      <c r="J8" s="5"/>
      <c r="K8" s="55">
        <v>21300</v>
      </c>
      <c r="L8" s="52">
        <v>0</v>
      </c>
      <c r="M8" s="56">
        <f t="shared" si="2"/>
        <v>0</v>
      </c>
    </row>
    <row r="9" spans="1:13" x14ac:dyDescent="0.25">
      <c r="A9" s="37">
        <v>21350</v>
      </c>
      <c r="B9" s="35">
        <v>30</v>
      </c>
      <c r="C9" s="10">
        <f t="shared" si="0"/>
        <v>61</v>
      </c>
      <c r="D9" s="35">
        <v>11</v>
      </c>
      <c r="E9" s="10">
        <f t="shared" si="3"/>
        <v>10</v>
      </c>
      <c r="F9" s="10"/>
      <c r="G9" s="11">
        <v>21350</v>
      </c>
      <c r="I9" s="10">
        <f>ROUND(((H9+H8)*(G9-G8)/2/27),0)</f>
        <v>0</v>
      </c>
      <c r="K9" s="55">
        <v>21350</v>
      </c>
      <c r="L9" s="52">
        <v>0</v>
      </c>
      <c r="M9" s="56">
        <f>ROUND(((L9+L8)*(K9-K8)/2/27),0)</f>
        <v>0</v>
      </c>
    </row>
    <row r="10" spans="1:13" x14ac:dyDescent="0.25">
      <c r="A10" s="37">
        <v>21400</v>
      </c>
      <c r="B10" s="35">
        <v>31</v>
      </c>
      <c r="C10" s="10">
        <f t="shared" si="0"/>
        <v>56</v>
      </c>
      <c r="D10" s="35">
        <v>15</v>
      </c>
      <c r="E10" s="10">
        <f t="shared" si="3"/>
        <v>24</v>
      </c>
      <c r="F10" s="10"/>
      <c r="G10" s="11">
        <v>21400</v>
      </c>
      <c r="I10" s="10">
        <f t="shared" ref="I10:I24" si="4">ROUND(((H10+H9)*(G10-G9)/2/27),0)</f>
        <v>0</v>
      </c>
      <c r="K10" s="55">
        <v>21400</v>
      </c>
      <c r="L10" s="52">
        <v>0</v>
      </c>
      <c r="M10" s="56">
        <f t="shared" ref="M10:M24" si="5">ROUND(((L10+L9)*(K10-K9)/2/27),0)</f>
        <v>0</v>
      </c>
    </row>
    <row r="11" spans="1:13" x14ac:dyDescent="0.25">
      <c r="A11" s="37">
        <v>21450</v>
      </c>
      <c r="B11" s="35">
        <v>33</v>
      </c>
      <c r="C11" s="10">
        <f t="shared" si="0"/>
        <v>59</v>
      </c>
      <c r="D11" s="35">
        <v>22</v>
      </c>
      <c r="E11" s="10">
        <f t="shared" si="3"/>
        <v>34</v>
      </c>
      <c r="F11" s="10"/>
      <c r="G11" s="11">
        <v>21450</v>
      </c>
      <c r="I11" s="10">
        <f t="shared" si="4"/>
        <v>0</v>
      </c>
      <c r="K11" s="55">
        <v>21450</v>
      </c>
      <c r="L11" s="52">
        <v>0</v>
      </c>
      <c r="M11" s="56">
        <f t="shared" si="5"/>
        <v>0</v>
      </c>
    </row>
    <row r="12" spans="1:13" x14ac:dyDescent="0.25">
      <c r="A12" s="37">
        <v>21500</v>
      </c>
      <c r="B12" s="35">
        <v>45</v>
      </c>
      <c r="C12" s="10">
        <f t="shared" si="0"/>
        <v>72</v>
      </c>
      <c r="D12" s="35">
        <v>21</v>
      </c>
      <c r="E12" s="10">
        <f t="shared" si="3"/>
        <v>40</v>
      </c>
      <c r="F12" s="10"/>
      <c r="G12" s="11">
        <v>21500</v>
      </c>
      <c r="I12" s="10">
        <f t="shared" si="4"/>
        <v>0</v>
      </c>
      <c r="J12" s="5"/>
      <c r="K12" s="55">
        <v>21500</v>
      </c>
      <c r="L12" s="52">
        <v>0</v>
      </c>
      <c r="M12" s="56">
        <f t="shared" si="5"/>
        <v>0</v>
      </c>
    </row>
    <row r="13" spans="1:13" x14ac:dyDescent="0.25">
      <c r="A13" s="37">
        <v>21550</v>
      </c>
      <c r="B13" s="35">
        <v>31</v>
      </c>
      <c r="C13" s="10">
        <f t="shared" si="0"/>
        <v>70</v>
      </c>
      <c r="D13" s="35">
        <v>1</v>
      </c>
      <c r="E13" s="10">
        <f t="shared" si="3"/>
        <v>20</v>
      </c>
      <c r="F13" s="10"/>
      <c r="G13" s="11">
        <v>21550</v>
      </c>
      <c r="I13" s="10">
        <f t="shared" si="4"/>
        <v>0</v>
      </c>
      <c r="J13" s="5"/>
      <c r="K13" s="55">
        <v>21550</v>
      </c>
      <c r="L13" s="52">
        <v>0</v>
      </c>
      <c r="M13" s="56">
        <f t="shared" si="5"/>
        <v>0</v>
      </c>
    </row>
    <row r="14" spans="1:13" x14ac:dyDescent="0.25">
      <c r="A14" s="37">
        <v>21600</v>
      </c>
      <c r="B14" s="35">
        <v>33</v>
      </c>
      <c r="C14" s="10">
        <f t="shared" si="0"/>
        <v>59</v>
      </c>
      <c r="D14" s="35">
        <v>0</v>
      </c>
      <c r="E14" s="10">
        <f t="shared" si="3"/>
        <v>1</v>
      </c>
      <c r="F14" s="10"/>
      <c r="G14" s="11">
        <v>21600</v>
      </c>
      <c r="I14" s="10">
        <f t="shared" si="4"/>
        <v>0</v>
      </c>
      <c r="J14" s="5"/>
      <c r="K14" s="55">
        <v>21600</v>
      </c>
      <c r="L14" s="52">
        <v>0</v>
      </c>
      <c r="M14" s="56">
        <f t="shared" si="5"/>
        <v>0</v>
      </c>
    </row>
    <row r="15" spans="1:13" x14ac:dyDescent="0.25">
      <c r="A15" s="37">
        <v>21650</v>
      </c>
      <c r="B15" s="35">
        <v>69</v>
      </c>
      <c r="C15" s="10">
        <f t="shared" si="0"/>
        <v>94</v>
      </c>
      <c r="D15" s="35">
        <v>9</v>
      </c>
      <c r="E15" s="10">
        <f t="shared" si="3"/>
        <v>8</v>
      </c>
      <c r="F15" s="10"/>
      <c r="G15" s="11">
        <v>21650</v>
      </c>
      <c r="I15" s="10">
        <f t="shared" si="4"/>
        <v>0</v>
      </c>
      <c r="J15" s="5"/>
      <c r="K15" s="55">
        <v>21650</v>
      </c>
      <c r="L15" s="52">
        <v>0</v>
      </c>
      <c r="M15" s="56">
        <f t="shared" si="5"/>
        <v>0</v>
      </c>
    </row>
    <row r="16" spans="1:13" x14ac:dyDescent="0.25">
      <c r="A16" s="37">
        <v>21700</v>
      </c>
      <c r="B16" s="35">
        <v>90</v>
      </c>
      <c r="C16" s="10">
        <f t="shared" si="0"/>
        <v>147</v>
      </c>
      <c r="D16" s="35">
        <v>8</v>
      </c>
      <c r="E16" s="10">
        <f t="shared" si="3"/>
        <v>16</v>
      </c>
      <c r="F16" s="10"/>
      <c r="G16" s="11">
        <v>21700</v>
      </c>
      <c r="I16" s="10">
        <f t="shared" si="4"/>
        <v>0</v>
      </c>
      <c r="J16" s="5"/>
      <c r="K16" s="55">
        <v>21700</v>
      </c>
      <c r="L16" s="52">
        <v>0</v>
      </c>
      <c r="M16" s="56">
        <f t="shared" si="5"/>
        <v>0</v>
      </c>
    </row>
    <row r="17" spans="1:13" x14ac:dyDescent="0.25">
      <c r="A17" s="37">
        <v>21750</v>
      </c>
      <c r="B17" s="35">
        <v>76</v>
      </c>
      <c r="C17" s="10">
        <f t="shared" si="0"/>
        <v>154</v>
      </c>
      <c r="D17" s="35">
        <v>6</v>
      </c>
      <c r="E17" s="10">
        <f t="shared" si="3"/>
        <v>13</v>
      </c>
      <c r="F17" s="10"/>
      <c r="G17" s="11">
        <v>21750</v>
      </c>
      <c r="I17" s="10">
        <f t="shared" si="4"/>
        <v>0</v>
      </c>
      <c r="K17" s="55">
        <v>21750</v>
      </c>
      <c r="L17" s="52">
        <v>0</v>
      </c>
      <c r="M17" s="56">
        <f t="shared" si="5"/>
        <v>0</v>
      </c>
    </row>
    <row r="18" spans="1:13" x14ac:dyDescent="0.25">
      <c r="A18" s="37">
        <v>21800</v>
      </c>
      <c r="B18" s="35">
        <v>106</v>
      </c>
      <c r="C18" s="10">
        <f t="shared" si="0"/>
        <v>169</v>
      </c>
      <c r="D18" s="35">
        <v>0</v>
      </c>
      <c r="E18" s="10">
        <f t="shared" si="3"/>
        <v>6</v>
      </c>
      <c r="F18" s="10"/>
      <c r="G18" s="11">
        <v>21800</v>
      </c>
      <c r="I18" s="10">
        <f t="shared" si="4"/>
        <v>0</v>
      </c>
      <c r="K18" s="55">
        <v>21800</v>
      </c>
      <c r="L18" s="52">
        <v>0</v>
      </c>
      <c r="M18" s="56">
        <f t="shared" si="5"/>
        <v>0</v>
      </c>
    </row>
    <row r="19" spans="1:13" x14ac:dyDescent="0.25">
      <c r="A19" s="37">
        <v>21850</v>
      </c>
      <c r="B19" s="35">
        <v>75</v>
      </c>
      <c r="C19" s="10">
        <f t="shared" si="0"/>
        <v>168</v>
      </c>
      <c r="D19" s="35">
        <v>2</v>
      </c>
      <c r="E19" s="10">
        <f t="shared" si="3"/>
        <v>2</v>
      </c>
      <c r="F19" s="10"/>
      <c r="G19" s="11">
        <v>21850</v>
      </c>
      <c r="I19" s="10">
        <f t="shared" si="4"/>
        <v>0</v>
      </c>
      <c r="K19" s="55">
        <v>21850</v>
      </c>
      <c r="L19" s="52">
        <v>0</v>
      </c>
      <c r="M19" s="56">
        <f t="shared" si="5"/>
        <v>0</v>
      </c>
    </row>
    <row r="20" spans="1:13" x14ac:dyDescent="0.25">
      <c r="A20" s="37">
        <v>21900</v>
      </c>
      <c r="B20" s="35">
        <v>67</v>
      </c>
      <c r="C20" s="10">
        <f t="shared" si="0"/>
        <v>131</v>
      </c>
      <c r="D20" s="35">
        <v>8</v>
      </c>
      <c r="E20" s="10">
        <f t="shared" si="3"/>
        <v>9</v>
      </c>
      <c r="F20" s="10"/>
      <c r="G20" s="11">
        <v>21900</v>
      </c>
      <c r="I20" s="10">
        <f t="shared" si="4"/>
        <v>0</v>
      </c>
      <c r="K20" s="55">
        <v>21900</v>
      </c>
      <c r="L20" s="52">
        <v>0</v>
      </c>
      <c r="M20" s="56">
        <f t="shared" si="5"/>
        <v>0</v>
      </c>
    </row>
    <row r="21" spans="1:13" x14ac:dyDescent="0.25">
      <c r="A21" s="37">
        <v>21950</v>
      </c>
      <c r="B21" s="35">
        <v>73</v>
      </c>
      <c r="C21" s="10">
        <f t="shared" si="0"/>
        <v>130</v>
      </c>
      <c r="D21" s="35">
        <v>5</v>
      </c>
      <c r="E21" s="10">
        <f t="shared" si="3"/>
        <v>12</v>
      </c>
      <c r="F21" s="10"/>
      <c r="G21" s="11">
        <v>21950</v>
      </c>
      <c r="I21" s="10">
        <f t="shared" si="4"/>
        <v>0</v>
      </c>
      <c r="K21" s="55">
        <v>21950</v>
      </c>
      <c r="L21" s="52">
        <v>0</v>
      </c>
      <c r="M21" s="56">
        <f t="shared" si="5"/>
        <v>0</v>
      </c>
    </row>
    <row r="22" spans="1:13" x14ac:dyDescent="0.25">
      <c r="A22" s="37">
        <v>22000</v>
      </c>
      <c r="B22" s="35">
        <v>75</v>
      </c>
      <c r="C22" s="10">
        <f t="shared" si="0"/>
        <v>137</v>
      </c>
      <c r="D22" s="35">
        <v>8</v>
      </c>
      <c r="E22" s="10">
        <f t="shared" si="3"/>
        <v>12</v>
      </c>
      <c r="F22" s="10"/>
      <c r="G22" s="11">
        <v>22000</v>
      </c>
      <c r="I22" s="10">
        <f t="shared" si="4"/>
        <v>0</v>
      </c>
      <c r="K22" s="55">
        <v>22000</v>
      </c>
      <c r="L22" s="52">
        <v>0</v>
      </c>
      <c r="M22" s="56">
        <f t="shared" si="5"/>
        <v>0</v>
      </c>
    </row>
    <row r="23" spans="1:13" x14ac:dyDescent="0.25">
      <c r="A23" s="37">
        <v>22050</v>
      </c>
      <c r="B23" s="35">
        <v>85</v>
      </c>
      <c r="C23" s="10">
        <f t="shared" si="0"/>
        <v>148</v>
      </c>
      <c r="D23" s="35">
        <v>6</v>
      </c>
      <c r="E23" s="10">
        <f t="shared" si="3"/>
        <v>13</v>
      </c>
      <c r="F23" s="10"/>
      <c r="G23" s="11">
        <v>22050</v>
      </c>
      <c r="I23" s="10">
        <f t="shared" si="4"/>
        <v>0</v>
      </c>
      <c r="K23" s="55">
        <v>22050</v>
      </c>
      <c r="L23" s="52">
        <v>0</v>
      </c>
      <c r="M23" s="56">
        <f t="shared" si="5"/>
        <v>0</v>
      </c>
    </row>
    <row r="24" spans="1:13" x14ac:dyDescent="0.25">
      <c r="A24" s="37">
        <v>22100</v>
      </c>
      <c r="B24" s="35">
        <v>98</v>
      </c>
      <c r="C24" s="10">
        <f t="shared" si="0"/>
        <v>169</v>
      </c>
      <c r="D24" s="35">
        <v>10</v>
      </c>
      <c r="E24" s="10">
        <f t="shared" si="3"/>
        <v>15</v>
      </c>
      <c r="F24" s="10"/>
      <c r="G24" s="11">
        <v>22100</v>
      </c>
      <c r="I24" s="10">
        <f t="shared" si="4"/>
        <v>0</v>
      </c>
      <c r="K24" s="55">
        <v>22100</v>
      </c>
      <c r="L24" s="52">
        <v>0</v>
      </c>
      <c r="M24" s="56">
        <f t="shared" si="5"/>
        <v>0</v>
      </c>
    </row>
    <row r="25" spans="1:13" x14ac:dyDescent="0.25">
      <c r="A25" s="37">
        <v>22150</v>
      </c>
      <c r="B25" s="35">
        <v>135</v>
      </c>
      <c r="C25" s="10">
        <f>ROUND(((B25+B24)*(A25-A24)/2/27),0)</f>
        <v>216</v>
      </c>
      <c r="D25" s="35">
        <v>0</v>
      </c>
      <c r="E25" s="10">
        <f>ROUND(((D25+D24)*(A25-A24)/2/27),0)</f>
        <v>9</v>
      </c>
      <c r="F25" s="10"/>
      <c r="G25" s="11">
        <v>22150</v>
      </c>
      <c r="I25" s="10">
        <f>(H25+H24)*(G25-G24)/2/27</f>
        <v>0</v>
      </c>
      <c r="K25" s="55">
        <v>22150</v>
      </c>
      <c r="L25" s="52">
        <v>0</v>
      </c>
      <c r="M25" s="56">
        <f>(L25+L24)*(K25-K24)/2/27</f>
        <v>0</v>
      </c>
    </row>
    <row r="26" spans="1:13" x14ac:dyDescent="0.25">
      <c r="A26" s="37">
        <v>22200</v>
      </c>
      <c r="B26" s="35">
        <v>79</v>
      </c>
      <c r="C26" s="10">
        <f t="shared" ref="C26:C44" si="6">ROUND(((B26+B25)*(A26-A25)/2/27),0)</f>
        <v>198</v>
      </c>
      <c r="D26" s="35">
        <v>18</v>
      </c>
      <c r="E26" s="10">
        <f>ROUND(((D26+D25)*(A26-A25)/2/27),0)</f>
        <v>17</v>
      </c>
      <c r="F26" s="10"/>
      <c r="G26" s="11">
        <v>22200</v>
      </c>
      <c r="I26" s="10">
        <f t="shared" ref="I26:I29" si="7">(H26+H25)*(G26-G25)/2/27</f>
        <v>0</v>
      </c>
      <c r="K26" s="55">
        <v>22200</v>
      </c>
      <c r="L26" s="52">
        <v>0</v>
      </c>
      <c r="M26" s="56">
        <f t="shared" ref="M26:M29" si="8">(L26+L25)*(K26-K25)/2/27</f>
        <v>0</v>
      </c>
    </row>
    <row r="27" spans="1:13" x14ac:dyDescent="0.25">
      <c r="A27" s="37">
        <v>22250</v>
      </c>
      <c r="B27" s="35">
        <v>104</v>
      </c>
      <c r="C27" s="10">
        <f t="shared" si="6"/>
        <v>169</v>
      </c>
      <c r="D27" s="35">
        <v>13</v>
      </c>
      <c r="E27" s="10">
        <f t="shared" ref="E27:E44" si="9">ROUND(((D27+D26)*(A27-A26)/2/27),0)</f>
        <v>29</v>
      </c>
      <c r="F27" s="10"/>
      <c r="G27" s="11">
        <v>22250</v>
      </c>
      <c r="I27" s="10">
        <f t="shared" si="7"/>
        <v>0</v>
      </c>
      <c r="K27" s="55">
        <v>22250</v>
      </c>
      <c r="L27" s="52">
        <v>0</v>
      </c>
      <c r="M27" s="56">
        <f t="shared" si="8"/>
        <v>0</v>
      </c>
    </row>
    <row r="28" spans="1:13" x14ac:dyDescent="0.25">
      <c r="A28" s="37">
        <v>22300</v>
      </c>
      <c r="B28" s="35">
        <v>90</v>
      </c>
      <c r="C28" s="10">
        <f t="shared" si="6"/>
        <v>180</v>
      </c>
      <c r="D28" s="35">
        <v>13</v>
      </c>
      <c r="E28" s="10">
        <f t="shared" si="9"/>
        <v>24</v>
      </c>
      <c r="F28" s="10"/>
      <c r="G28" s="11">
        <v>22300</v>
      </c>
      <c r="I28" s="10">
        <f t="shared" si="7"/>
        <v>0</v>
      </c>
      <c r="K28" s="55">
        <v>22300</v>
      </c>
      <c r="L28" s="52">
        <v>0</v>
      </c>
      <c r="M28" s="56">
        <f t="shared" si="8"/>
        <v>0</v>
      </c>
    </row>
    <row r="29" spans="1:13" x14ac:dyDescent="0.25">
      <c r="A29" s="37">
        <v>22350</v>
      </c>
      <c r="B29" s="35">
        <v>100</v>
      </c>
      <c r="C29" s="10">
        <f t="shared" si="6"/>
        <v>176</v>
      </c>
      <c r="D29" s="35">
        <v>9</v>
      </c>
      <c r="E29" s="10">
        <f t="shared" si="9"/>
        <v>20</v>
      </c>
      <c r="F29" s="10"/>
      <c r="G29" s="11">
        <v>22350</v>
      </c>
      <c r="I29" s="10">
        <f t="shared" si="7"/>
        <v>0</v>
      </c>
      <c r="J29" s="3"/>
      <c r="K29" s="55">
        <v>22350</v>
      </c>
      <c r="L29" s="52">
        <v>0</v>
      </c>
      <c r="M29" s="56">
        <f t="shared" si="8"/>
        <v>0</v>
      </c>
    </row>
    <row r="30" spans="1:13" x14ac:dyDescent="0.25">
      <c r="A30" s="37">
        <v>22400</v>
      </c>
      <c r="B30" s="35">
        <v>181</v>
      </c>
      <c r="C30" s="10">
        <f t="shared" si="6"/>
        <v>260</v>
      </c>
      <c r="D30" s="35">
        <v>4</v>
      </c>
      <c r="E30" s="10">
        <f t="shared" si="9"/>
        <v>12</v>
      </c>
      <c r="F30" s="10"/>
      <c r="G30" s="11">
        <v>22400</v>
      </c>
      <c r="I30" s="10">
        <f>ROUND(((H30+H29)*(G30-G29)/2/27),0)</f>
        <v>0</v>
      </c>
      <c r="J30" s="3"/>
      <c r="K30" s="55">
        <v>22400</v>
      </c>
      <c r="L30" s="52">
        <v>0</v>
      </c>
      <c r="M30" s="56">
        <f>ROUND(((L30+L29)*(K30-K29)/2/27),0)</f>
        <v>0</v>
      </c>
    </row>
    <row r="31" spans="1:13" x14ac:dyDescent="0.25">
      <c r="A31" s="37">
        <v>22450</v>
      </c>
      <c r="B31" s="35">
        <v>270</v>
      </c>
      <c r="C31" s="10">
        <f t="shared" si="6"/>
        <v>418</v>
      </c>
      <c r="D31" s="35">
        <v>1</v>
      </c>
      <c r="E31" s="10">
        <f t="shared" si="9"/>
        <v>5</v>
      </c>
      <c r="F31" s="10"/>
      <c r="G31" s="11">
        <v>22450</v>
      </c>
      <c r="I31" s="10">
        <f t="shared" ref="I31:I44" si="10">ROUND(((H31+H30)*(G31-G30)/2/27),0)</f>
        <v>0</v>
      </c>
      <c r="J31" s="3"/>
      <c r="K31" s="55">
        <v>22450</v>
      </c>
      <c r="L31" s="52">
        <v>0</v>
      </c>
      <c r="M31" s="56">
        <f t="shared" ref="M31:M48" si="11">ROUND(((L31+L30)*(K31-K30)/2/27),0)</f>
        <v>0</v>
      </c>
    </row>
    <row r="32" spans="1:13" x14ac:dyDescent="0.25">
      <c r="A32" s="37">
        <v>22500</v>
      </c>
      <c r="B32" s="35">
        <v>313</v>
      </c>
      <c r="C32" s="10">
        <f t="shared" si="6"/>
        <v>540</v>
      </c>
      <c r="D32" s="35">
        <v>2</v>
      </c>
      <c r="E32" s="10">
        <f t="shared" si="9"/>
        <v>3</v>
      </c>
      <c r="F32" s="10"/>
      <c r="G32" s="11">
        <v>22500</v>
      </c>
      <c r="I32" s="10">
        <f t="shared" si="10"/>
        <v>0</v>
      </c>
      <c r="K32" s="55">
        <v>22500</v>
      </c>
      <c r="L32" s="52">
        <v>6</v>
      </c>
      <c r="M32" s="56">
        <f t="shared" si="11"/>
        <v>6</v>
      </c>
    </row>
    <row r="33" spans="1:13" x14ac:dyDescent="0.25">
      <c r="A33" s="37">
        <v>22550</v>
      </c>
      <c r="B33" s="35">
        <v>350</v>
      </c>
      <c r="C33" s="10">
        <f t="shared" si="6"/>
        <v>614</v>
      </c>
      <c r="D33" s="35">
        <v>2</v>
      </c>
      <c r="E33" s="10">
        <f t="shared" si="9"/>
        <v>4</v>
      </c>
      <c r="F33" s="10"/>
      <c r="G33" s="11">
        <v>22550</v>
      </c>
      <c r="I33" s="10">
        <f t="shared" si="10"/>
        <v>0</v>
      </c>
      <c r="J33" s="2"/>
      <c r="K33" s="55">
        <v>22550</v>
      </c>
      <c r="L33" s="52">
        <v>40</v>
      </c>
      <c r="M33" s="56">
        <f t="shared" si="11"/>
        <v>43</v>
      </c>
    </row>
    <row r="34" spans="1:13" x14ac:dyDescent="0.25">
      <c r="A34" s="37">
        <v>22600</v>
      </c>
      <c r="B34" s="35">
        <v>520</v>
      </c>
      <c r="C34" s="10">
        <f t="shared" si="6"/>
        <v>806</v>
      </c>
      <c r="D34" s="35">
        <v>4</v>
      </c>
      <c r="E34" s="10">
        <f t="shared" si="9"/>
        <v>6</v>
      </c>
      <c r="F34" s="10"/>
      <c r="G34" s="11">
        <v>22600</v>
      </c>
      <c r="I34" s="10">
        <f t="shared" si="10"/>
        <v>0</v>
      </c>
      <c r="K34" s="55">
        <v>22600</v>
      </c>
      <c r="L34" s="52">
        <v>100</v>
      </c>
      <c r="M34" s="56">
        <f t="shared" si="11"/>
        <v>130</v>
      </c>
    </row>
    <row r="35" spans="1:13" x14ac:dyDescent="0.25">
      <c r="A35" s="37">
        <v>22650</v>
      </c>
      <c r="B35" s="35">
        <v>998</v>
      </c>
      <c r="C35" s="10">
        <f t="shared" si="6"/>
        <v>1406</v>
      </c>
      <c r="D35" s="35">
        <v>1</v>
      </c>
      <c r="E35" s="10">
        <f t="shared" si="9"/>
        <v>5</v>
      </c>
      <c r="F35" s="10"/>
      <c r="G35" s="11">
        <v>22650</v>
      </c>
      <c r="I35" s="10">
        <f t="shared" si="10"/>
        <v>0</v>
      </c>
      <c r="K35" s="55">
        <v>22650</v>
      </c>
      <c r="L35" s="52">
        <v>335</v>
      </c>
      <c r="M35" s="56">
        <f t="shared" si="11"/>
        <v>403</v>
      </c>
    </row>
    <row r="36" spans="1:13" x14ac:dyDescent="0.25">
      <c r="A36" s="37">
        <v>22700</v>
      </c>
      <c r="B36" s="35">
        <v>507</v>
      </c>
      <c r="C36" s="10">
        <f t="shared" si="6"/>
        <v>1394</v>
      </c>
      <c r="D36" s="35">
        <v>0</v>
      </c>
      <c r="E36" s="10">
        <f t="shared" si="9"/>
        <v>1</v>
      </c>
      <c r="F36" s="10"/>
      <c r="G36" s="11">
        <v>22700</v>
      </c>
      <c r="I36" s="10">
        <f t="shared" si="10"/>
        <v>0</v>
      </c>
      <c r="K36" s="55">
        <v>22700</v>
      </c>
      <c r="L36" s="52">
        <v>171</v>
      </c>
      <c r="M36" s="56">
        <f t="shared" si="11"/>
        <v>469</v>
      </c>
    </row>
    <row r="37" spans="1:13" x14ac:dyDescent="0.25">
      <c r="A37" s="37">
        <v>22750</v>
      </c>
      <c r="B37" s="35">
        <v>187</v>
      </c>
      <c r="C37" s="10">
        <f t="shared" si="6"/>
        <v>643</v>
      </c>
      <c r="D37" s="35">
        <v>0</v>
      </c>
      <c r="E37" s="10">
        <f t="shared" si="9"/>
        <v>0</v>
      </c>
      <c r="F37" s="10"/>
      <c r="G37" s="11">
        <v>22750</v>
      </c>
      <c r="I37" s="10">
        <f t="shared" si="10"/>
        <v>0</v>
      </c>
      <c r="K37" s="55">
        <v>22750</v>
      </c>
      <c r="L37" s="52">
        <v>14</v>
      </c>
      <c r="M37" s="56">
        <f t="shared" si="11"/>
        <v>171</v>
      </c>
    </row>
    <row r="38" spans="1:13" x14ac:dyDescent="0.25">
      <c r="A38" s="37">
        <v>22800</v>
      </c>
      <c r="B38" s="35">
        <v>748</v>
      </c>
      <c r="C38" s="10">
        <f t="shared" si="6"/>
        <v>866</v>
      </c>
      <c r="D38" s="35">
        <v>0</v>
      </c>
      <c r="E38" s="10">
        <f t="shared" si="9"/>
        <v>0</v>
      </c>
      <c r="F38" s="10"/>
      <c r="G38" s="11">
        <v>22800</v>
      </c>
      <c r="I38" s="10">
        <f t="shared" si="10"/>
        <v>0</v>
      </c>
      <c r="K38" s="55">
        <v>22800</v>
      </c>
      <c r="L38" s="52">
        <v>245</v>
      </c>
      <c r="M38" s="56">
        <f t="shared" si="11"/>
        <v>240</v>
      </c>
    </row>
    <row r="39" spans="1:13" x14ac:dyDescent="0.25">
      <c r="A39" s="37">
        <v>22850</v>
      </c>
      <c r="B39" s="35">
        <v>1001</v>
      </c>
      <c r="C39" s="10">
        <f t="shared" si="6"/>
        <v>1619</v>
      </c>
      <c r="D39" s="35">
        <v>0</v>
      </c>
      <c r="E39" s="10">
        <f t="shared" si="9"/>
        <v>0</v>
      </c>
      <c r="F39" s="10"/>
      <c r="G39" s="11">
        <v>22850</v>
      </c>
      <c r="I39" s="10">
        <f t="shared" si="10"/>
        <v>0</v>
      </c>
      <c r="K39" s="55">
        <v>22850</v>
      </c>
      <c r="L39" s="52">
        <v>296</v>
      </c>
      <c r="M39" s="56">
        <f t="shared" si="11"/>
        <v>501</v>
      </c>
    </row>
    <row r="40" spans="1:13" x14ac:dyDescent="0.25">
      <c r="A40" s="37">
        <v>22900</v>
      </c>
      <c r="B40" s="35">
        <v>743</v>
      </c>
      <c r="C40" s="10">
        <f t="shared" si="6"/>
        <v>1615</v>
      </c>
      <c r="D40" s="35">
        <v>11</v>
      </c>
      <c r="E40" s="10">
        <f t="shared" si="9"/>
        <v>10</v>
      </c>
      <c r="F40" s="10"/>
      <c r="G40" s="11">
        <v>22900</v>
      </c>
      <c r="I40" s="10">
        <f t="shared" si="10"/>
        <v>0</v>
      </c>
      <c r="K40" s="55">
        <v>22900</v>
      </c>
      <c r="L40" s="52">
        <v>189</v>
      </c>
      <c r="M40" s="56">
        <f t="shared" si="11"/>
        <v>449</v>
      </c>
    </row>
    <row r="41" spans="1:13" x14ac:dyDescent="0.25">
      <c r="A41" s="37">
        <v>22950</v>
      </c>
      <c r="B41" s="35">
        <v>456</v>
      </c>
      <c r="C41" s="10">
        <f t="shared" si="6"/>
        <v>1110</v>
      </c>
      <c r="D41" s="35">
        <v>15</v>
      </c>
      <c r="E41" s="10">
        <f t="shared" si="9"/>
        <v>24</v>
      </c>
      <c r="F41" s="10"/>
      <c r="G41" s="11">
        <v>22950</v>
      </c>
      <c r="I41" s="10">
        <f t="shared" si="10"/>
        <v>0</v>
      </c>
      <c r="K41" s="55">
        <v>22950</v>
      </c>
      <c r="L41" s="52">
        <v>92</v>
      </c>
      <c r="M41" s="56">
        <f t="shared" si="11"/>
        <v>260</v>
      </c>
    </row>
    <row r="42" spans="1:13" x14ac:dyDescent="0.25">
      <c r="A42" s="37">
        <v>23000</v>
      </c>
      <c r="B42" s="35">
        <v>196</v>
      </c>
      <c r="C42" s="10">
        <f t="shared" si="6"/>
        <v>604</v>
      </c>
      <c r="D42" s="35">
        <v>29</v>
      </c>
      <c r="E42" s="10">
        <f t="shared" si="9"/>
        <v>41</v>
      </c>
      <c r="F42" s="10"/>
      <c r="G42" s="11">
        <v>23000</v>
      </c>
      <c r="I42" s="10">
        <f t="shared" si="10"/>
        <v>0</v>
      </c>
      <c r="K42" s="55">
        <v>23000</v>
      </c>
      <c r="L42" s="52">
        <v>0</v>
      </c>
      <c r="M42" s="56">
        <f t="shared" si="11"/>
        <v>85</v>
      </c>
    </row>
    <row r="43" spans="1:13" x14ac:dyDescent="0.25">
      <c r="A43" s="37">
        <v>23050</v>
      </c>
      <c r="B43" s="35">
        <v>246</v>
      </c>
      <c r="C43" s="10">
        <f t="shared" si="6"/>
        <v>409</v>
      </c>
      <c r="D43" s="35">
        <v>8</v>
      </c>
      <c r="E43" s="10">
        <f t="shared" si="9"/>
        <v>34</v>
      </c>
      <c r="F43" s="10"/>
      <c r="G43" s="11">
        <v>23050</v>
      </c>
      <c r="I43" s="10">
        <f t="shared" si="10"/>
        <v>0</v>
      </c>
      <c r="K43" s="55">
        <v>23050</v>
      </c>
      <c r="L43" s="52">
        <v>0</v>
      </c>
      <c r="M43" s="56">
        <f t="shared" si="11"/>
        <v>0</v>
      </c>
    </row>
    <row r="44" spans="1:13" x14ac:dyDescent="0.25">
      <c r="A44" s="37">
        <v>23100</v>
      </c>
      <c r="B44" s="35">
        <v>91</v>
      </c>
      <c r="C44" s="10">
        <f t="shared" si="6"/>
        <v>312</v>
      </c>
      <c r="D44" s="35">
        <v>4</v>
      </c>
      <c r="E44" s="10">
        <f t="shared" si="9"/>
        <v>11</v>
      </c>
      <c r="F44" s="10"/>
      <c r="G44" s="11">
        <v>23100</v>
      </c>
      <c r="I44" s="10">
        <f t="shared" si="10"/>
        <v>0</v>
      </c>
      <c r="K44" s="55">
        <v>23100</v>
      </c>
      <c r="L44" s="52">
        <v>0</v>
      </c>
      <c r="M44" s="56">
        <f t="shared" si="11"/>
        <v>0</v>
      </c>
    </row>
    <row r="45" spans="1:13" x14ac:dyDescent="0.25">
      <c r="A45" s="37">
        <v>23150</v>
      </c>
      <c r="B45" s="35">
        <v>71</v>
      </c>
      <c r="C45" s="10">
        <f t="shared" ref="C45:C48" si="12">ROUND(((B45+B44)*(A45-A44)/2/27),0)</f>
        <v>150</v>
      </c>
      <c r="D45" s="35">
        <v>3</v>
      </c>
      <c r="E45" s="10">
        <f t="shared" ref="E45:E48" si="13">ROUND(((D45+D44)*(A45-A44)/2/27),0)</f>
        <v>6</v>
      </c>
      <c r="F45" s="10"/>
      <c r="G45" s="11">
        <v>23150</v>
      </c>
      <c r="I45" s="10">
        <f t="shared" ref="I45:I48" si="14">ROUND(((H45+H44)*(G45-G44)/2/27),0)</f>
        <v>0</v>
      </c>
      <c r="K45" s="55">
        <v>23150</v>
      </c>
      <c r="L45" s="52">
        <v>0</v>
      </c>
      <c r="M45" s="56">
        <f t="shared" si="11"/>
        <v>0</v>
      </c>
    </row>
    <row r="46" spans="1:13" x14ac:dyDescent="0.25">
      <c r="A46" s="37">
        <v>23200</v>
      </c>
      <c r="B46" s="35">
        <v>63</v>
      </c>
      <c r="C46" s="10">
        <f t="shared" si="12"/>
        <v>124</v>
      </c>
      <c r="D46" s="35">
        <v>4</v>
      </c>
      <c r="E46" s="10">
        <f t="shared" si="13"/>
        <v>6</v>
      </c>
      <c r="F46" s="10"/>
      <c r="G46" s="11">
        <v>23200</v>
      </c>
      <c r="I46" s="10">
        <f t="shared" si="14"/>
        <v>0</v>
      </c>
      <c r="K46" s="55">
        <v>23200</v>
      </c>
      <c r="L46" s="52">
        <v>0</v>
      </c>
      <c r="M46" s="56">
        <f t="shared" si="11"/>
        <v>0</v>
      </c>
    </row>
    <row r="47" spans="1:13" x14ac:dyDescent="0.25">
      <c r="A47" s="37">
        <v>23239</v>
      </c>
      <c r="B47" s="35">
        <v>0</v>
      </c>
      <c r="C47" s="10">
        <f t="shared" si="12"/>
        <v>46</v>
      </c>
      <c r="D47" s="35">
        <v>0</v>
      </c>
      <c r="E47" s="10">
        <f t="shared" si="13"/>
        <v>3</v>
      </c>
      <c r="F47" s="10"/>
      <c r="G47" s="11">
        <v>23239</v>
      </c>
      <c r="I47" s="10">
        <f t="shared" si="14"/>
        <v>0</v>
      </c>
      <c r="K47" s="55">
        <v>23239</v>
      </c>
      <c r="L47" s="52">
        <v>0</v>
      </c>
      <c r="M47" s="56">
        <f t="shared" si="11"/>
        <v>0</v>
      </c>
    </row>
    <row r="48" spans="1:13" x14ac:dyDescent="0.25">
      <c r="A48" s="37">
        <v>23300</v>
      </c>
      <c r="B48" s="35">
        <v>0</v>
      </c>
      <c r="C48" s="10">
        <f t="shared" si="12"/>
        <v>0</v>
      </c>
      <c r="D48" s="35">
        <v>0</v>
      </c>
      <c r="E48" s="10">
        <f t="shared" si="13"/>
        <v>0</v>
      </c>
      <c r="F48" s="10"/>
      <c r="G48" s="11">
        <v>23300</v>
      </c>
      <c r="I48" s="10">
        <f t="shared" si="14"/>
        <v>0</v>
      </c>
      <c r="K48" s="55">
        <v>23300</v>
      </c>
      <c r="L48" s="52">
        <v>0</v>
      </c>
      <c r="M48" s="56">
        <f t="shared" si="11"/>
        <v>0</v>
      </c>
    </row>
    <row r="49" spans="1:18" x14ac:dyDescent="0.25">
      <c r="A49" s="11"/>
      <c r="B49" s="14"/>
      <c r="C49" s="10"/>
      <c r="D49" s="14"/>
      <c r="E49" s="10"/>
      <c r="F49" s="10"/>
      <c r="K49" s="52"/>
      <c r="L49" s="52"/>
      <c r="M49" s="52"/>
    </row>
    <row r="50" spans="1:18" x14ac:dyDescent="0.25">
      <c r="A50" s="11"/>
      <c r="C50" s="2">
        <f>SUM(C4:C48)</f>
        <v>15824</v>
      </c>
      <c r="E50" s="2">
        <f>SUM(E4:E48)</f>
        <v>526</v>
      </c>
      <c r="I50" s="3">
        <f>SUM(I3:I48)</f>
        <v>0</v>
      </c>
      <c r="K50" s="52"/>
      <c r="L50" s="52"/>
      <c r="M50" s="69">
        <f>SUM(M4:M48)</f>
        <v>2757</v>
      </c>
    </row>
    <row r="54" spans="1:18" x14ac:dyDescent="0.25">
      <c r="I54" s="3"/>
    </row>
    <row r="55" spans="1:18" ht="15.75" x14ac:dyDescent="0.25">
      <c r="D55" s="72"/>
      <c r="E55" s="73"/>
      <c r="F55" s="73"/>
      <c r="G55" s="73"/>
      <c r="I55" s="3"/>
    </row>
    <row r="56" spans="1:18" x14ac:dyDescent="0.25">
      <c r="I56" s="3"/>
      <c r="M56" s="41"/>
      <c r="N56" s="41"/>
      <c r="O56" s="41"/>
      <c r="P56" s="41"/>
      <c r="Q56" s="41"/>
      <c r="R56" s="41"/>
    </row>
    <row r="57" spans="1:18" x14ac:dyDescent="0.25">
      <c r="M57" s="42"/>
      <c r="N57" s="42"/>
      <c r="O57" s="42"/>
      <c r="P57" s="42"/>
      <c r="Q57" s="42"/>
      <c r="R57" s="42"/>
    </row>
  </sheetData>
  <mergeCells count="1">
    <mergeCell ref="M56:R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7A72-6639-4BE5-B3EA-14DF9548ABD3}">
  <sheetPr>
    <tabColor rgb="FF92D050"/>
    <pageSetUpPr fitToPage="1"/>
  </sheetPr>
  <dimension ref="A1:AB42"/>
  <sheetViews>
    <sheetView zoomScaleNormal="100" workbookViewId="0">
      <pane ySplit="2" topLeftCell="A3" activePane="bottomLeft" state="frozen"/>
      <selection pane="bottomLeft" activeCell="L17" sqref="L17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3" max="22" width="0" hidden="1" customWidth="1"/>
  </cols>
  <sheetData>
    <row r="1" spans="1:28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8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L2" s="15"/>
      <c r="O2" t="s">
        <v>21</v>
      </c>
      <c r="P2" t="s">
        <v>20</v>
      </c>
      <c r="S2" t="s">
        <v>22</v>
      </c>
      <c r="T2" t="s">
        <v>20</v>
      </c>
    </row>
    <row r="3" spans="1:28" ht="16.5" customHeight="1" x14ac:dyDescent="0.25">
      <c r="A3" s="11">
        <v>4890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16"/>
      <c r="M3" s="20" t="s">
        <v>68</v>
      </c>
      <c r="N3" s="21"/>
      <c r="O3" s="22">
        <v>0</v>
      </c>
      <c r="P3" s="21">
        <v>0</v>
      </c>
      <c r="Q3" s="21">
        <f>ABS(O3-P3)</f>
        <v>0</v>
      </c>
      <c r="R3" s="21"/>
      <c r="S3" s="22">
        <v>0</v>
      </c>
      <c r="T3" s="21">
        <v>0</v>
      </c>
      <c r="U3" s="21">
        <f>ABS(S3-T3)</f>
        <v>0</v>
      </c>
      <c r="V3" s="21"/>
    </row>
    <row r="4" spans="1:28" ht="16.5" customHeight="1" x14ac:dyDescent="0.25">
      <c r="A4" s="11">
        <v>4900</v>
      </c>
      <c r="B4" s="35">
        <v>159</v>
      </c>
      <c r="C4" s="10">
        <f>ROUND(((B4+B3)*(A4-A3)/2/27),0)</f>
        <v>29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16"/>
      <c r="M4" s="20" t="s">
        <v>45</v>
      </c>
      <c r="N4" s="21"/>
      <c r="O4" s="22">
        <v>147.62299999999999</v>
      </c>
      <c r="P4" s="21">
        <v>159</v>
      </c>
      <c r="Q4" s="21">
        <f t="shared" ref="Q4:Q6" si="0">ABS(O4-P4)</f>
        <v>11.37700000000001</v>
      </c>
      <c r="R4" s="21"/>
      <c r="S4" s="22">
        <v>0.245</v>
      </c>
      <c r="T4" s="21">
        <v>0</v>
      </c>
      <c r="U4" s="21">
        <f t="shared" ref="U4:U6" si="1">ABS(S4-T4)</f>
        <v>0.245</v>
      </c>
      <c r="V4" s="21"/>
    </row>
    <row r="5" spans="1:28" ht="16.5" customHeight="1" x14ac:dyDescent="0.25">
      <c r="A5" s="11">
        <v>4950</v>
      </c>
      <c r="B5">
        <v>53</v>
      </c>
      <c r="C5" s="10">
        <f t="shared" ref="C5:C6" si="2">ROUND(((B5+B4)*(A5-A4)/2/27),0)</f>
        <v>196</v>
      </c>
      <c r="D5">
        <v>0</v>
      </c>
      <c r="E5" s="10">
        <f>ROUND(((D5+D4)*(A5-A4)/2/27),0)</f>
        <v>0</v>
      </c>
      <c r="F5" s="10"/>
      <c r="G5" s="11"/>
      <c r="I5" s="10">
        <f t="shared" ref="I5:I6" si="3">(H5+H4)*(G5-G4)/2/27</f>
        <v>0</v>
      </c>
      <c r="J5" s="4"/>
      <c r="L5" s="16"/>
      <c r="M5" s="20" t="s">
        <v>46</v>
      </c>
      <c r="N5" s="21"/>
      <c r="O5" s="22">
        <v>39.558999999999997</v>
      </c>
      <c r="P5" s="21">
        <v>53</v>
      </c>
      <c r="Q5" s="21">
        <f t="shared" si="0"/>
        <v>13.441000000000003</v>
      </c>
      <c r="R5" s="21"/>
      <c r="S5" s="22">
        <v>2.452</v>
      </c>
      <c r="T5" s="21">
        <v>0</v>
      </c>
      <c r="U5" s="21">
        <f t="shared" si="1"/>
        <v>2.452</v>
      </c>
      <c r="V5" s="21"/>
    </row>
    <row r="6" spans="1:28" ht="16.5" customHeight="1" x14ac:dyDescent="0.25">
      <c r="A6" s="11">
        <v>4976.04</v>
      </c>
      <c r="B6">
        <v>0</v>
      </c>
      <c r="C6" s="10">
        <f t="shared" si="2"/>
        <v>26</v>
      </c>
      <c r="D6">
        <v>0</v>
      </c>
      <c r="E6" s="10">
        <f t="shared" ref="E6" si="4">ROUND(((D6+D5)*(A6-A5)/2/27),0)</f>
        <v>0</v>
      </c>
      <c r="F6" s="10"/>
      <c r="G6" s="11"/>
      <c r="I6" s="10">
        <f t="shared" si="3"/>
        <v>0</v>
      </c>
      <c r="J6" s="4"/>
      <c r="L6" s="16"/>
      <c r="M6" s="20" t="s">
        <v>69</v>
      </c>
      <c r="N6" s="21"/>
      <c r="O6" s="22">
        <v>0</v>
      </c>
      <c r="P6" s="21">
        <v>0</v>
      </c>
      <c r="Q6" s="21">
        <f t="shared" si="0"/>
        <v>0</v>
      </c>
      <c r="R6" s="21"/>
      <c r="S6" s="22">
        <v>0</v>
      </c>
      <c r="T6" s="21">
        <v>0</v>
      </c>
      <c r="U6" s="21">
        <f t="shared" si="1"/>
        <v>0</v>
      </c>
      <c r="V6" s="21"/>
    </row>
    <row r="7" spans="1:28" ht="15.75" customHeight="1" x14ac:dyDescent="0.25">
      <c r="A7" s="11"/>
      <c r="B7" s="14"/>
      <c r="C7" s="10"/>
      <c r="D7" s="14"/>
      <c r="E7" s="10"/>
      <c r="F7" s="10"/>
      <c r="K7" s="11"/>
      <c r="L7" s="1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x14ac:dyDescent="0.25">
      <c r="A8" s="11"/>
      <c r="C8" s="2">
        <f>SUM(C4:C6)</f>
        <v>251</v>
      </c>
      <c r="E8" s="2">
        <f>SUM(E4:E6)</f>
        <v>0</v>
      </c>
      <c r="I8" s="3">
        <f>SUM(I3:I6)</f>
        <v>0</v>
      </c>
      <c r="J8" s="5"/>
      <c r="K8" s="11"/>
      <c r="L8" s="16"/>
    </row>
    <row r="9" spans="1:28" x14ac:dyDescent="0.25">
      <c r="K9" s="11"/>
      <c r="L9" s="16"/>
      <c r="U9" s="21"/>
      <c r="V9" s="21"/>
    </row>
    <row r="10" spans="1:28" x14ac:dyDescent="0.25">
      <c r="K10" s="11"/>
      <c r="L10" s="16"/>
      <c r="U10" s="21"/>
      <c r="V10" s="21"/>
    </row>
    <row r="11" spans="1:28" x14ac:dyDescent="0.25">
      <c r="K11" s="11"/>
      <c r="L11" s="16"/>
      <c r="U11" s="21"/>
      <c r="V11" s="21"/>
    </row>
    <row r="12" spans="1:28" ht="15.75" thickBot="1" x14ac:dyDescent="0.3">
      <c r="I12" s="3"/>
      <c r="J12" s="5"/>
      <c r="K12" s="11"/>
      <c r="L12" s="16"/>
      <c r="U12" s="21"/>
      <c r="V12" s="21"/>
    </row>
    <row r="13" spans="1:28" ht="16.5" thickBot="1" x14ac:dyDescent="0.3">
      <c r="D13" s="23"/>
      <c r="E13" s="39"/>
      <c r="F13" s="39"/>
      <c r="G13" s="40"/>
      <c r="I13" s="3"/>
      <c r="J13" s="5"/>
      <c r="K13" s="11"/>
      <c r="L13" s="16"/>
      <c r="U13" s="21"/>
      <c r="V13" s="21"/>
    </row>
    <row r="14" spans="1:28" x14ac:dyDescent="0.25">
      <c r="I14" s="3"/>
      <c r="J14" s="5"/>
      <c r="K14" s="11"/>
      <c r="L14" s="16"/>
      <c r="U14" s="21"/>
      <c r="V14" s="21"/>
    </row>
    <row r="15" spans="1:28" x14ac:dyDescent="0.25">
      <c r="J15" s="5"/>
      <c r="K15" s="11"/>
      <c r="L15" s="16"/>
      <c r="U15" s="21"/>
      <c r="V15" s="21"/>
    </row>
    <row r="16" spans="1:28" x14ac:dyDescent="0.25">
      <c r="J16" s="5"/>
      <c r="K16" s="11"/>
      <c r="L16" s="16"/>
      <c r="U16" s="21"/>
      <c r="V16" s="21"/>
    </row>
    <row r="17" spans="10:22" x14ac:dyDescent="0.25">
      <c r="K17" s="11"/>
      <c r="L17" s="16"/>
      <c r="U17" s="21"/>
      <c r="V17" s="21"/>
    </row>
    <row r="18" spans="10:22" x14ac:dyDescent="0.25">
      <c r="K18" s="11"/>
      <c r="L18" s="12"/>
      <c r="U18" s="21"/>
      <c r="V18" s="21"/>
    </row>
    <row r="19" spans="10:22" x14ac:dyDescent="0.25">
      <c r="K19" s="11"/>
      <c r="L19" s="12"/>
      <c r="U19" s="21"/>
      <c r="V19" s="21"/>
    </row>
    <row r="20" spans="10:22" x14ac:dyDescent="0.25">
      <c r="K20" s="11"/>
      <c r="L20" s="12"/>
      <c r="U20" s="21"/>
      <c r="V20" s="21"/>
    </row>
    <row r="21" spans="10:22" x14ac:dyDescent="0.25">
      <c r="K21" s="11" t="s">
        <v>10</v>
      </c>
      <c r="U21" s="21"/>
      <c r="V21" s="21"/>
    </row>
    <row r="22" spans="10:22" x14ac:dyDescent="0.25">
      <c r="K22" s="11"/>
      <c r="U22" s="21"/>
      <c r="V22" s="21"/>
    </row>
    <row r="23" spans="10:22" x14ac:dyDescent="0.25">
      <c r="K23" s="11"/>
      <c r="U23" s="21"/>
      <c r="V23" s="21"/>
    </row>
    <row r="24" spans="10:22" x14ac:dyDescent="0.25">
      <c r="K24" s="11"/>
      <c r="U24" s="21"/>
      <c r="V24" s="21"/>
    </row>
    <row r="25" spans="10:22" x14ac:dyDescent="0.25">
      <c r="L25" s="2"/>
      <c r="U25" s="21"/>
      <c r="V25" s="21"/>
    </row>
    <row r="26" spans="10:22" x14ac:dyDescent="0.25">
      <c r="U26" s="21"/>
      <c r="V26" s="21"/>
    </row>
    <row r="27" spans="10:22" x14ac:dyDescent="0.25">
      <c r="U27" s="21"/>
      <c r="V27" s="21"/>
    </row>
    <row r="28" spans="10:22" x14ac:dyDescent="0.25">
      <c r="U28" s="21"/>
      <c r="V28" s="21"/>
    </row>
    <row r="29" spans="10:22" x14ac:dyDescent="0.25">
      <c r="J29" s="3"/>
      <c r="U29" s="21"/>
      <c r="V29" s="21"/>
    </row>
    <row r="30" spans="10:22" x14ac:dyDescent="0.25">
      <c r="J30" s="3"/>
      <c r="U30" s="21"/>
      <c r="V30" s="21"/>
    </row>
    <row r="31" spans="10:22" x14ac:dyDescent="0.25">
      <c r="J31" s="3"/>
      <c r="U31" s="21"/>
      <c r="V31" s="21"/>
    </row>
    <row r="32" spans="10:22" x14ac:dyDescent="0.25">
      <c r="U32" s="21"/>
      <c r="V32" s="21"/>
    </row>
    <row r="33" spans="10:10" x14ac:dyDescent="0.25">
      <c r="J33" s="2"/>
    </row>
    <row r="42" spans="10:10" x14ac:dyDescent="0.25">
      <c r="J42" t="s">
        <v>116</v>
      </c>
    </row>
  </sheetData>
  <mergeCells count="1">
    <mergeCell ref="E13:G13"/>
  </mergeCells>
  <conditionalFormatting sqref="Q3:Q6">
    <cfRule type="cellIs" dxfId="17" priority="3" operator="greaterThan">
      <formula>5</formula>
    </cfRule>
  </conditionalFormatting>
  <conditionalFormatting sqref="U3:U6">
    <cfRule type="cellIs" dxfId="16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A5BF-2021-4FF5-A5BE-EC9C0E78A854}">
  <sheetPr>
    <tabColor rgb="FF92D050"/>
    <pageSetUpPr fitToPage="1"/>
  </sheetPr>
  <dimension ref="A1:V33"/>
  <sheetViews>
    <sheetView zoomScaleNormal="100" workbookViewId="0">
      <pane ySplit="2" topLeftCell="A3" activePane="bottomLeft" state="frozen"/>
      <selection pane="bottomLeft" activeCell="AB16" sqref="AB16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3" max="21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L2" s="15"/>
      <c r="M2" s="1"/>
      <c r="O2" t="s">
        <v>21</v>
      </c>
      <c r="P2" t="s">
        <v>20</v>
      </c>
      <c r="S2" t="s">
        <v>22</v>
      </c>
      <c r="T2" t="s">
        <v>20</v>
      </c>
    </row>
    <row r="3" spans="1:22" ht="16.5" customHeight="1" x14ac:dyDescent="0.25">
      <c r="A3" s="11">
        <v>2550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16"/>
      <c r="M3" s="20" t="s">
        <v>48</v>
      </c>
      <c r="N3" s="21"/>
      <c r="O3" s="22">
        <v>0</v>
      </c>
      <c r="P3" s="21">
        <v>0</v>
      </c>
      <c r="Q3" s="21">
        <f>ABS(O3-P3)</f>
        <v>0</v>
      </c>
      <c r="R3" s="21"/>
      <c r="S3" s="22">
        <v>0</v>
      </c>
      <c r="T3" s="21">
        <v>0</v>
      </c>
      <c r="U3" s="21">
        <f>ABS(S3-T3)</f>
        <v>0</v>
      </c>
      <c r="V3" s="21"/>
    </row>
    <row r="4" spans="1:22" ht="16.5" customHeight="1" x14ac:dyDescent="0.25">
      <c r="A4" s="11">
        <v>2555</v>
      </c>
      <c r="B4" s="35">
        <v>32</v>
      </c>
      <c r="C4" s="10">
        <f>ROUND(((B4+B3)*(A4-A3)/2/27),0)</f>
        <v>3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16"/>
      <c r="M4" s="20" t="s">
        <v>49</v>
      </c>
      <c r="N4" s="21"/>
      <c r="O4" s="22">
        <v>41</v>
      </c>
      <c r="P4" s="21">
        <v>32</v>
      </c>
      <c r="Q4" s="21">
        <f t="shared" ref="Q4:Q14" si="0">ABS(O4-P4)</f>
        <v>9</v>
      </c>
      <c r="R4" s="21"/>
      <c r="S4" s="22">
        <v>2E-3</v>
      </c>
      <c r="T4" s="21">
        <v>0</v>
      </c>
      <c r="U4" s="21">
        <f t="shared" ref="U4:U14" si="1">ABS(S4-T4)</f>
        <v>2E-3</v>
      </c>
      <c r="V4" s="21"/>
    </row>
    <row r="5" spans="1:22" ht="16.5" customHeight="1" x14ac:dyDescent="0.25">
      <c r="A5" s="11">
        <v>2600</v>
      </c>
      <c r="B5">
        <v>46</v>
      </c>
      <c r="C5" s="10">
        <f t="shared" ref="C5:C14" si="2">ROUND(((B5+B4)*(A5-A4)/2/27),0)</f>
        <v>65</v>
      </c>
      <c r="D5">
        <v>0</v>
      </c>
      <c r="E5" s="10">
        <f>ROUND(((D5+D4)*(A5-A4)/2/27),0)</f>
        <v>0</v>
      </c>
      <c r="F5" s="10"/>
      <c r="G5" s="11"/>
      <c r="I5" s="10">
        <f t="shared" ref="I5:I8" si="3">(H5+H4)*(G5-G4)/2/27</f>
        <v>0</v>
      </c>
      <c r="J5" s="4"/>
      <c r="L5" s="16"/>
      <c r="M5" s="20" t="s">
        <v>50</v>
      </c>
      <c r="N5" s="21"/>
      <c r="O5" s="22">
        <v>44</v>
      </c>
      <c r="P5" s="21">
        <v>46</v>
      </c>
      <c r="Q5" s="21">
        <f t="shared" si="0"/>
        <v>2</v>
      </c>
      <c r="R5" s="21"/>
      <c r="S5" s="22">
        <v>0.56899999999999995</v>
      </c>
      <c r="T5" s="21">
        <v>0</v>
      </c>
      <c r="U5" s="21">
        <f t="shared" si="1"/>
        <v>0.56899999999999995</v>
      </c>
      <c r="V5" s="21"/>
    </row>
    <row r="6" spans="1:22" ht="16.5" customHeight="1" x14ac:dyDescent="0.25">
      <c r="A6" s="11">
        <v>2650</v>
      </c>
      <c r="B6">
        <v>96</v>
      </c>
      <c r="C6" s="10">
        <f t="shared" si="2"/>
        <v>131</v>
      </c>
      <c r="D6">
        <v>0</v>
      </c>
      <c r="E6" s="10">
        <f t="shared" ref="E6:E14" si="4">ROUND(((D6+D5)*(A6-A5)/2/27),0)</f>
        <v>0</v>
      </c>
      <c r="F6" s="10"/>
      <c r="G6" s="11"/>
      <c r="I6" s="10">
        <f t="shared" si="3"/>
        <v>0</v>
      </c>
      <c r="J6" s="4"/>
      <c r="L6" s="16"/>
      <c r="M6" s="20" t="s">
        <v>51</v>
      </c>
      <c r="N6" s="21"/>
      <c r="O6" s="22">
        <v>96</v>
      </c>
      <c r="P6" s="21">
        <v>96</v>
      </c>
      <c r="Q6" s="21">
        <f t="shared" si="0"/>
        <v>0</v>
      </c>
      <c r="R6" s="21"/>
      <c r="S6" s="22">
        <v>2E-3</v>
      </c>
      <c r="T6" s="21">
        <v>0</v>
      </c>
      <c r="U6" s="21">
        <f t="shared" si="1"/>
        <v>2E-3</v>
      </c>
      <c r="V6" s="21"/>
    </row>
    <row r="7" spans="1:22" ht="15.75" customHeight="1" x14ac:dyDescent="0.25">
      <c r="A7" s="11">
        <v>2700</v>
      </c>
      <c r="B7" s="14">
        <v>186</v>
      </c>
      <c r="C7" s="10">
        <f t="shared" si="2"/>
        <v>261</v>
      </c>
      <c r="D7" s="14">
        <v>0</v>
      </c>
      <c r="E7" s="10">
        <f t="shared" si="4"/>
        <v>0</v>
      </c>
      <c r="F7" s="10"/>
      <c r="G7" s="11"/>
      <c r="I7" s="10">
        <f t="shared" si="3"/>
        <v>0</v>
      </c>
      <c r="K7" s="11"/>
      <c r="L7" s="16"/>
      <c r="M7" s="20" t="s">
        <v>52</v>
      </c>
      <c r="N7" s="21"/>
      <c r="O7" s="22">
        <v>186</v>
      </c>
      <c r="P7" s="21">
        <v>186</v>
      </c>
      <c r="Q7" s="21">
        <f t="shared" si="0"/>
        <v>0</v>
      </c>
      <c r="R7" s="21"/>
      <c r="S7" s="22">
        <v>0</v>
      </c>
      <c r="T7" s="21">
        <v>0</v>
      </c>
      <c r="U7" s="21">
        <f t="shared" si="1"/>
        <v>0</v>
      </c>
      <c r="V7" s="21"/>
    </row>
    <row r="8" spans="1:22" x14ac:dyDescent="0.25">
      <c r="A8" s="11">
        <v>2750</v>
      </c>
      <c r="B8" s="14">
        <v>277</v>
      </c>
      <c r="C8" s="10">
        <f t="shared" si="2"/>
        <v>429</v>
      </c>
      <c r="D8" s="14">
        <v>0</v>
      </c>
      <c r="E8" s="10">
        <f t="shared" si="4"/>
        <v>0</v>
      </c>
      <c r="F8" s="10"/>
      <c r="G8" s="11"/>
      <c r="I8" s="10">
        <f t="shared" si="3"/>
        <v>0</v>
      </c>
      <c r="J8" s="5"/>
      <c r="K8" s="11"/>
      <c r="L8" s="16"/>
      <c r="M8" s="20" t="s">
        <v>53</v>
      </c>
      <c r="N8" s="21"/>
      <c r="O8" s="22">
        <v>277</v>
      </c>
      <c r="P8" s="21"/>
      <c r="Q8" s="21">
        <f t="shared" si="0"/>
        <v>277</v>
      </c>
      <c r="R8" s="21"/>
      <c r="S8" s="22">
        <v>0</v>
      </c>
      <c r="T8" s="21">
        <v>0</v>
      </c>
      <c r="U8" s="21">
        <f t="shared" si="1"/>
        <v>0</v>
      </c>
      <c r="V8" s="21"/>
    </row>
    <row r="9" spans="1:22" x14ac:dyDescent="0.25">
      <c r="A9" s="11">
        <v>2800</v>
      </c>
      <c r="B9" s="14">
        <v>324</v>
      </c>
      <c r="C9" s="10">
        <f t="shared" si="2"/>
        <v>556</v>
      </c>
      <c r="D9" s="14">
        <v>0</v>
      </c>
      <c r="E9" s="10">
        <f t="shared" si="4"/>
        <v>0</v>
      </c>
      <c r="F9" s="10"/>
      <c r="G9" s="11"/>
      <c r="I9" s="10">
        <f>ROUND(((H9+H8)*(G9-G8)/2/27),0)</f>
        <v>0</v>
      </c>
      <c r="K9" s="11"/>
      <c r="L9" s="16"/>
      <c r="M9" s="20" t="s">
        <v>54</v>
      </c>
      <c r="N9" s="21"/>
      <c r="O9" s="22">
        <v>324</v>
      </c>
      <c r="P9" s="21"/>
      <c r="Q9" s="21">
        <f t="shared" si="0"/>
        <v>324</v>
      </c>
      <c r="R9" s="21"/>
      <c r="S9" s="22">
        <v>0</v>
      </c>
      <c r="T9" s="21">
        <v>0</v>
      </c>
      <c r="U9" s="21">
        <f t="shared" si="1"/>
        <v>0</v>
      </c>
      <c r="V9" s="21"/>
    </row>
    <row r="10" spans="1:22" x14ac:dyDescent="0.25">
      <c r="A10" s="11">
        <v>2850</v>
      </c>
      <c r="B10" s="14">
        <v>363</v>
      </c>
      <c r="C10" s="10">
        <f t="shared" si="2"/>
        <v>636</v>
      </c>
      <c r="D10" s="14">
        <v>0</v>
      </c>
      <c r="E10" s="10">
        <f t="shared" si="4"/>
        <v>0</v>
      </c>
      <c r="F10" s="10"/>
      <c r="G10" s="11"/>
      <c r="I10" s="10">
        <f t="shared" ref="I10:I14" si="5">ROUND(((H10+H9)*(G10-G9)/2/27),0)</f>
        <v>0</v>
      </c>
      <c r="K10" s="11"/>
      <c r="L10" s="16"/>
      <c r="M10" s="20" t="s">
        <v>55</v>
      </c>
      <c r="N10" s="21"/>
      <c r="O10" s="22">
        <v>363</v>
      </c>
      <c r="P10" s="21"/>
      <c r="Q10" s="21">
        <f t="shared" si="0"/>
        <v>363</v>
      </c>
      <c r="R10" s="21"/>
      <c r="S10" s="22">
        <v>0</v>
      </c>
      <c r="T10" s="21">
        <v>0</v>
      </c>
      <c r="U10" s="21">
        <f t="shared" si="1"/>
        <v>0</v>
      </c>
      <c r="V10" s="21"/>
    </row>
    <row r="11" spans="1:22" x14ac:dyDescent="0.25">
      <c r="A11" s="11">
        <v>2900</v>
      </c>
      <c r="B11" s="14">
        <v>513</v>
      </c>
      <c r="C11" s="10">
        <f t="shared" si="2"/>
        <v>811</v>
      </c>
      <c r="D11" s="14">
        <v>0</v>
      </c>
      <c r="E11" s="10">
        <f t="shared" si="4"/>
        <v>0</v>
      </c>
      <c r="F11" s="10"/>
      <c r="G11" s="11"/>
      <c r="I11" s="10">
        <f t="shared" si="5"/>
        <v>0</v>
      </c>
      <c r="K11" s="11"/>
      <c r="L11" s="16"/>
      <c r="M11" s="20" t="s">
        <v>56</v>
      </c>
      <c r="N11" s="21"/>
      <c r="O11" s="22">
        <v>513</v>
      </c>
      <c r="P11" s="21"/>
      <c r="Q11" s="21">
        <f t="shared" si="0"/>
        <v>513</v>
      </c>
      <c r="R11" s="21"/>
      <c r="S11" s="22">
        <v>0</v>
      </c>
      <c r="T11" s="21">
        <v>0</v>
      </c>
      <c r="U11" s="21">
        <f t="shared" si="1"/>
        <v>0</v>
      </c>
      <c r="V11" s="21"/>
    </row>
    <row r="12" spans="1:22" x14ac:dyDescent="0.25">
      <c r="A12" s="11">
        <v>2950</v>
      </c>
      <c r="B12" s="14">
        <v>913</v>
      </c>
      <c r="C12" s="10">
        <f t="shared" si="2"/>
        <v>1320</v>
      </c>
      <c r="D12" s="14">
        <v>0</v>
      </c>
      <c r="E12" s="10">
        <f t="shared" si="4"/>
        <v>0</v>
      </c>
      <c r="F12" s="10"/>
      <c r="G12" s="11"/>
      <c r="I12" s="10">
        <f t="shared" si="5"/>
        <v>0</v>
      </c>
      <c r="J12" s="5"/>
      <c r="K12" s="11"/>
      <c r="L12" s="16"/>
      <c r="M12" s="20" t="s">
        <v>57</v>
      </c>
      <c r="N12" s="21"/>
      <c r="O12" s="22">
        <v>913</v>
      </c>
      <c r="P12" s="21"/>
      <c r="Q12" s="21">
        <f t="shared" si="0"/>
        <v>913</v>
      </c>
      <c r="R12" s="21"/>
      <c r="S12" s="22">
        <v>0</v>
      </c>
      <c r="T12" s="21">
        <v>0</v>
      </c>
      <c r="U12" s="21">
        <f t="shared" si="1"/>
        <v>0</v>
      </c>
      <c r="V12" s="21"/>
    </row>
    <row r="13" spans="1:22" x14ac:dyDescent="0.25">
      <c r="A13" s="11">
        <v>2989</v>
      </c>
      <c r="B13" s="14">
        <v>197</v>
      </c>
      <c r="C13" s="10">
        <f t="shared" si="2"/>
        <v>802</v>
      </c>
      <c r="D13" s="14">
        <v>0</v>
      </c>
      <c r="E13" s="10">
        <f t="shared" si="4"/>
        <v>0</v>
      </c>
      <c r="F13" s="10"/>
      <c r="G13" s="11"/>
      <c r="I13" s="10">
        <f t="shared" si="5"/>
        <v>0</v>
      </c>
      <c r="J13" s="5"/>
      <c r="K13" s="11"/>
      <c r="L13" s="16"/>
      <c r="M13" s="20" t="s">
        <v>58</v>
      </c>
      <c r="N13" s="21"/>
      <c r="O13" s="22">
        <v>0</v>
      </c>
      <c r="P13" s="21">
        <v>197</v>
      </c>
      <c r="Q13" s="21">
        <f t="shared" si="0"/>
        <v>197</v>
      </c>
      <c r="R13" s="21"/>
      <c r="S13" s="22">
        <v>0</v>
      </c>
      <c r="T13" s="21">
        <v>0</v>
      </c>
      <c r="U13" s="21">
        <f t="shared" si="1"/>
        <v>0</v>
      </c>
      <c r="V13" s="21"/>
    </row>
    <row r="14" spans="1:22" x14ac:dyDescent="0.25">
      <c r="A14" s="11">
        <v>3000</v>
      </c>
      <c r="B14" s="14">
        <v>0</v>
      </c>
      <c r="C14" s="10">
        <f t="shared" si="2"/>
        <v>40</v>
      </c>
      <c r="D14" s="14">
        <v>0</v>
      </c>
      <c r="E14" s="10">
        <f t="shared" si="4"/>
        <v>0</v>
      </c>
      <c r="F14" s="10"/>
      <c r="G14" s="11"/>
      <c r="I14" s="10">
        <f t="shared" si="5"/>
        <v>0</v>
      </c>
      <c r="J14" s="5"/>
      <c r="K14" s="11"/>
      <c r="L14" s="16"/>
      <c r="M14" s="20" t="s">
        <v>59</v>
      </c>
      <c r="N14" s="21"/>
      <c r="O14" s="22">
        <v>0</v>
      </c>
      <c r="P14" s="21">
        <v>0</v>
      </c>
      <c r="Q14" s="21">
        <f t="shared" si="0"/>
        <v>0</v>
      </c>
      <c r="R14" s="21"/>
      <c r="S14" s="22">
        <v>0</v>
      </c>
      <c r="T14" s="21">
        <v>0</v>
      </c>
      <c r="U14" s="21">
        <f t="shared" si="1"/>
        <v>0</v>
      </c>
      <c r="V14" s="21"/>
    </row>
    <row r="15" spans="1:22" x14ac:dyDescent="0.25">
      <c r="A15" s="11"/>
      <c r="B15" s="14"/>
      <c r="C15" s="10"/>
      <c r="D15" s="14"/>
      <c r="E15" s="10"/>
      <c r="F15" s="10"/>
      <c r="J15" s="5"/>
      <c r="K15" s="11"/>
      <c r="L15" s="16"/>
      <c r="U15" s="21"/>
      <c r="V15" s="21"/>
    </row>
    <row r="16" spans="1:22" x14ac:dyDescent="0.25">
      <c r="A16" s="11"/>
      <c r="C16" s="2">
        <f>SUM(C4:C14)</f>
        <v>5054</v>
      </c>
      <c r="E16" s="2">
        <f>SUM(E4:E14)</f>
        <v>0</v>
      </c>
      <c r="I16" s="3">
        <f>SUM(I3:I14)</f>
        <v>0</v>
      </c>
      <c r="J16" s="5"/>
      <c r="K16" s="11"/>
      <c r="L16" s="16"/>
    </row>
    <row r="17" spans="4:13" x14ac:dyDescent="0.25">
      <c r="K17" s="11"/>
      <c r="L17" s="16"/>
    </row>
    <row r="18" spans="4:13" x14ac:dyDescent="0.25">
      <c r="K18" s="11"/>
      <c r="L18" s="12"/>
      <c r="M18" s="2"/>
    </row>
    <row r="19" spans="4:13" x14ac:dyDescent="0.25">
      <c r="K19" s="11"/>
      <c r="L19" s="12"/>
      <c r="M19" s="2"/>
    </row>
    <row r="20" spans="4:13" ht="15.75" thickBot="1" x14ac:dyDescent="0.3">
      <c r="I20" s="3"/>
      <c r="K20" s="11"/>
      <c r="L20" s="12"/>
      <c r="M20" s="2"/>
    </row>
    <row r="21" spans="4:13" ht="16.5" thickBot="1" x14ac:dyDescent="0.3">
      <c r="D21" s="23">
        <f>C16+I16</f>
        <v>5054</v>
      </c>
      <c r="E21" s="39"/>
      <c r="F21" s="39"/>
      <c r="G21" s="40"/>
      <c r="I21" s="3"/>
      <c r="K21" s="11" t="s">
        <v>10</v>
      </c>
    </row>
    <row r="22" spans="4:13" x14ac:dyDescent="0.25">
      <c r="I22" s="3"/>
      <c r="K22" s="11"/>
    </row>
    <row r="23" spans="4:13" x14ac:dyDescent="0.25">
      <c r="K23" s="11"/>
    </row>
    <row r="24" spans="4:13" x14ac:dyDescent="0.25">
      <c r="K24" s="11"/>
    </row>
    <row r="25" spans="4:13" x14ac:dyDescent="0.25">
      <c r="L25" s="2"/>
      <c r="M25" s="2"/>
    </row>
    <row r="29" spans="4:13" x14ac:dyDescent="0.25">
      <c r="J29" s="3"/>
    </row>
    <row r="30" spans="4:13" x14ac:dyDescent="0.25">
      <c r="J30" s="3"/>
    </row>
    <row r="31" spans="4:13" x14ac:dyDescent="0.25">
      <c r="J31" s="3"/>
    </row>
    <row r="33" spans="10:10" x14ac:dyDescent="0.25">
      <c r="J33" s="2"/>
    </row>
  </sheetData>
  <mergeCells count="1">
    <mergeCell ref="E21:G21"/>
  </mergeCells>
  <conditionalFormatting sqref="Q3:Q14">
    <cfRule type="cellIs" dxfId="15" priority="3" operator="greaterThan">
      <formula>5</formula>
    </cfRule>
  </conditionalFormatting>
  <conditionalFormatting sqref="U3:U14">
    <cfRule type="cellIs" dxfId="14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4B30-C910-4938-9187-9A04D6229079}">
  <sheetPr>
    <tabColor rgb="FF92D050"/>
    <pageSetUpPr fitToPage="1"/>
  </sheetPr>
  <dimension ref="A1:V33"/>
  <sheetViews>
    <sheetView zoomScaleNormal="100" workbookViewId="0">
      <pane ySplit="2" topLeftCell="A3" activePane="bottomLeft" state="frozen"/>
      <selection pane="bottomLeft" activeCell="M1" sqref="M1:T1048576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3" max="20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L2" s="15"/>
      <c r="M2" s="1"/>
      <c r="O2" t="s">
        <v>21</v>
      </c>
      <c r="P2" t="s">
        <v>20</v>
      </c>
      <c r="S2" t="s">
        <v>22</v>
      </c>
      <c r="T2" t="s">
        <v>20</v>
      </c>
    </row>
    <row r="3" spans="1:22" ht="16.5" customHeight="1" x14ac:dyDescent="0.25">
      <c r="A3" s="11">
        <v>5018.93</v>
      </c>
      <c r="B3" s="34">
        <v>23</v>
      </c>
      <c r="C3" s="34"/>
      <c r="D3" s="34">
        <v>0</v>
      </c>
      <c r="E3" s="10"/>
      <c r="F3" s="10"/>
      <c r="G3" s="11"/>
      <c r="I3" s="10"/>
      <c r="J3" s="4"/>
      <c r="L3" s="16"/>
      <c r="M3" s="20" t="s">
        <v>70</v>
      </c>
      <c r="N3" s="21"/>
      <c r="O3" s="22">
        <v>19.853000000000002</v>
      </c>
      <c r="P3" s="22">
        <v>23</v>
      </c>
      <c r="Q3" s="22"/>
      <c r="R3" s="22"/>
      <c r="S3" s="22">
        <v>0.75700000000000001</v>
      </c>
      <c r="T3" s="21">
        <v>0</v>
      </c>
      <c r="U3" s="21"/>
      <c r="V3" s="21"/>
    </row>
    <row r="4" spans="1:22" ht="16.5" customHeight="1" x14ac:dyDescent="0.25">
      <c r="A4" s="11">
        <v>5050</v>
      </c>
      <c r="B4" s="35">
        <v>24</v>
      </c>
      <c r="C4" s="10">
        <f>ROUND(((B4+B3)*(A4-A3)/2/27),0)</f>
        <v>27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L4" s="16"/>
      <c r="M4" s="20" t="s">
        <v>60</v>
      </c>
      <c r="N4" s="21"/>
      <c r="O4" s="22">
        <v>20.622</v>
      </c>
      <c r="P4" s="22">
        <v>24</v>
      </c>
      <c r="Q4" s="22"/>
      <c r="R4" s="22"/>
      <c r="S4" s="22">
        <v>1.3109999999999999</v>
      </c>
      <c r="T4" s="21">
        <v>0</v>
      </c>
      <c r="U4" s="21"/>
      <c r="V4" s="21"/>
    </row>
    <row r="5" spans="1:22" ht="16.5" customHeight="1" x14ac:dyDescent="0.25">
      <c r="A5" s="11">
        <v>5085</v>
      </c>
      <c r="B5">
        <v>30</v>
      </c>
      <c r="C5" s="10">
        <f t="shared" ref="C5" si="0">ROUND(((B5+B4)*(A5-A4)/2/27),0)</f>
        <v>35</v>
      </c>
      <c r="D5">
        <v>0</v>
      </c>
      <c r="E5" s="10">
        <f>ROUND(((D5+D4)*(A5-A4)/2/27),0)</f>
        <v>0</v>
      </c>
      <c r="F5" s="10"/>
      <c r="G5" s="11"/>
      <c r="I5" s="10">
        <f t="shared" ref="I5" si="1">(H5+H4)*(G5-G4)/2/27</f>
        <v>0</v>
      </c>
      <c r="J5" s="4"/>
      <c r="L5" s="16"/>
      <c r="M5" s="20" t="s">
        <v>71</v>
      </c>
      <c r="N5" s="21"/>
      <c r="O5" s="22">
        <v>27.006</v>
      </c>
      <c r="P5" s="22">
        <v>30</v>
      </c>
      <c r="Q5" s="22"/>
      <c r="R5" s="22"/>
      <c r="S5" s="22">
        <v>0.433</v>
      </c>
      <c r="T5" s="21">
        <v>0</v>
      </c>
      <c r="U5" s="21"/>
      <c r="V5" s="21"/>
    </row>
    <row r="6" spans="1:22" ht="16.5" customHeight="1" x14ac:dyDescent="0.25">
      <c r="A6" s="11"/>
      <c r="B6" s="14"/>
      <c r="C6" s="10"/>
      <c r="D6" s="14"/>
      <c r="E6" s="10"/>
      <c r="F6" s="10"/>
      <c r="J6" s="4"/>
      <c r="L6" s="16"/>
      <c r="M6" s="2"/>
    </row>
    <row r="7" spans="1:22" ht="15.75" customHeight="1" x14ac:dyDescent="0.25">
      <c r="A7" s="11"/>
      <c r="C7" s="2">
        <f>SUM(C4:C5)</f>
        <v>62</v>
      </c>
      <c r="E7" s="2">
        <f>SUM(E4:E5)</f>
        <v>0</v>
      </c>
      <c r="I7" s="3">
        <f>SUM(I3:I5)</f>
        <v>0</v>
      </c>
      <c r="K7" s="11"/>
      <c r="L7" s="16"/>
      <c r="M7" s="2"/>
    </row>
    <row r="8" spans="1:22" x14ac:dyDescent="0.25">
      <c r="J8" s="5"/>
      <c r="K8" s="11"/>
      <c r="L8" s="16"/>
      <c r="M8" s="2"/>
    </row>
    <row r="9" spans="1:22" x14ac:dyDescent="0.25">
      <c r="K9" s="11"/>
      <c r="L9" s="16"/>
      <c r="M9" s="2"/>
    </row>
    <row r="10" spans="1:22" x14ac:dyDescent="0.25">
      <c r="K10" s="11"/>
      <c r="L10" s="16"/>
      <c r="M10" s="2"/>
    </row>
    <row r="11" spans="1:22" ht="15.75" thickBot="1" x14ac:dyDescent="0.3">
      <c r="I11" s="3"/>
      <c r="K11" s="11"/>
      <c r="L11" s="16"/>
      <c r="M11" s="2"/>
    </row>
    <row r="12" spans="1:22" ht="16.5" thickBot="1" x14ac:dyDescent="0.3">
      <c r="D12" s="23"/>
      <c r="E12" s="39"/>
      <c r="F12" s="39"/>
      <c r="G12" s="40"/>
      <c r="I12" s="3"/>
      <c r="J12" s="5"/>
      <c r="K12" s="11"/>
      <c r="L12" s="16"/>
      <c r="M12" s="10"/>
    </row>
    <row r="13" spans="1:22" x14ac:dyDescent="0.25">
      <c r="I13" s="3"/>
      <c r="J13" s="5"/>
      <c r="K13" s="11"/>
      <c r="L13" s="16"/>
      <c r="M13" s="2"/>
    </row>
    <row r="14" spans="1:22" x14ac:dyDescent="0.25">
      <c r="J14" s="5"/>
      <c r="K14" s="11"/>
      <c r="L14" s="16"/>
      <c r="M14" s="2"/>
    </row>
    <row r="15" spans="1:22" x14ac:dyDescent="0.25">
      <c r="J15" s="5"/>
      <c r="K15" s="11"/>
      <c r="L15" s="16"/>
      <c r="M15" s="2"/>
    </row>
    <row r="16" spans="1:22" x14ac:dyDescent="0.25">
      <c r="J16" s="5"/>
      <c r="K16" s="11"/>
      <c r="L16" s="16"/>
    </row>
    <row r="17" spans="10:13" x14ac:dyDescent="0.25">
      <c r="K17" s="11"/>
      <c r="L17" s="16"/>
    </row>
    <row r="18" spans="10:13" x14ac:dyDescent="0.25">
      <c r="K18" s="11"/>
      <c r="L18" s="12"/>
      <c r="M18" s="2"/>
    </row>
    <row r="19" spans="10:13" x14ac:dyDescent="0.25">
      <c r="K19" s="11"/>
      <c r="L19" s="12"/>
      <c r="M19" s="2"/>
    </row>
    <row r="20" spans="10:13" x14ac:dyDescent="0.25">
      <c r="K20" s="11"/>
      <c r="L20" s="12"/>
      <c r="M20" s="2"/>
    </row>
    <row r="21" spans="10:13" x14ac:dyDescent="0.25">
      <c r="K21" s="11"/>
    </row>
    <row r="22" spans="10:13" x14ac:dyDescent="0.25">
      <c r="K22" s="11"/>
    </row>
    <row r="23" spans="10:13" x14ac:dyDescent="0.25">
      <c r="K23" s="11"/>
    </row>
    <row r="24" spans="10:13" x14ac:dyDescent="0.25">
      <c r="K24" s="11"/>
    </row>
    <row r="25" spans="10:13" x14ac:dyDescent="0.25">
      <c r="L25" s="2"/>
      <c r="M25" s="2"/>
    </row>
    <row r="29" spans="10:13" x14ac:dyDescent="0.25">
      <c r="J29" s="3"/>
    </row>
    <row r="30" spans="10:13" x14ac:dyDescent="0.25">
      <c r="J30" s="3"/>
    </row>
    <row r="31" spans="10:13" x14ac:dyDescent="0.25">
      <c r="J31" s="3"/>
    </row>
    <row r="33" spans="10:10" x14ac:dyDescent="0.25">
      <c r="J33" s="2"/>
    </row>
  </sheetData>
  <mergeCells count="1">
    <mergeCell ref="E12:G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33A0-50B9-475A-8AF8-790C121704E3}">
  <sheetPr>
    <tabColor rgb="FF92D050"/>
    <pageSetUpPr fitToPage="1"/>
  </sheetPr>
  <dimension ref="A1:Y37"/>
  <sheetViews>
    <sheetView zoomScaleNormal="100" workbookViewId="0">
      <pane ySplit="2" topLeftCell="A3" activePane="bottomLeft" state="frozen"/>
      <selection pane="bottomLeft" activeCell="L33" sqref="L33"/>
    </sheetView>
  </sheetViews>
  <sheetFormatPr defaultRowHeight="15" x14ac:dyDescent="0.25"/>
  <cols>
    <col min="3" max="3" width="10.28515625" customWidth="1"/>
    <col min="8" max="8" width="15.42578125" customWidth="1"/>
    <col min="9" max="9" width="9.5703125" bestFit="1" customWidth="1"/>
    <col min="10" max="10" width="11.85546875" customWidth="1"/>
    <col min="11" max="11" width="9.7109375" customWidth="1"/>
    <col min="17" max="17" width="10.5703125" bestFit="1" customWidth="1"/>
    <col min="19" max="26" width="0" hidden="1" customWidth="1"/>
  </cols>
  <sheetData>
    <row r="1" spans="1:25" x14ac:dyDescent="0.25">
      <c r="B1" t="s">
        <v>1</v>
      </c>
      <c r="D1" t="s">
        <v>4</v>
      </c>
      <c r="H1" t="s">
        <v>9</v>
      </c>
      <c r="K1" s="25"/>
      <c r="L1" s="1" t="s">
        <v>117</v>
      </c>
      <c r="M1" s="1"/>
      <c r="N1" s="1"/>
      <c r="O1" s="49" t="s">
        <v>139</v>
      </c>
      <c r="P1" s="50"/>
      <c r="Q1" s="50"/>
    </row>
    <row r="2" spans="1:25" ht="16.5" customHeight="1" x14ac:dyDescent="0.25">
      <c r="A2" t="s">
        <v>0</v>
      </c>
      <c r="B2" t="s">
        <v>2</v>
      </c>
      <c r="C2" t="s">
        <v>3</v>
      </c>
      <c r="D2" t="s">
        <v>2</v>
      </c>
      <c r="E2" t="s">
        <v>3</v>
      </c>
      <c r="G2" t="s">
        <v>0</v>
      </c>
      <c r="H2" t="s">
        <v>2</v>
      </c>
      <c r="I2" t="s">
        <v>3</v>
      </c>
      <c r="J2" s="4"/>
      <c r="K2" t="s">
        <v>0</v>
      </c>
      <c r="L2" s="15" t="s">
        <v>2</v>
      </c>
      <c r="M2" s="15" t="s">
        <v>3</v>
      </c>
      <c r="N2" s="15"/>
      <c r="O2" s="52" t="s">
        <v>0</v>
      </c>
      <c r="P2" s="51" t="s">
        <v>2</v>
      </c>
      <c r="Q2" s="51" t="s">
        <v>3</v>
      </c>
      <c r="S2" t="s">
        <v>21</v>
      </c>
      <c r="T2" t="s">
        <v>20</v>
      </c>
      <c r="W2" t="s">
        <v>22</v>
      </c>
      <c r="X2" t="s">
        <v>20</v>
      </c>
    </row>
    <row r="3" spans="1:25" ht="16.5" customHeight="1" x14ac:dyDescent="0.25">
      <c r="A3" s="11">
        <v>3750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K3" s="11">
        <v>3750</v>
      </c>
      <c r="L3" s="16">
        <v>0</v>
      </c>
      <c r="M3" s="16"/>
      <c r="N3" s="16"/>
      <c r="O3" s="55">
        <v>3750</v>
      </c>
      <c r="P3" s="58">
        <v>0</v>
      </c>
      <c r="Q3" s="58"/>
      <c r="R3" s="21"/>
      <c r="S3" s="21">
        <v>0</v>
      </c>
      <c r="T3" s="21">
        <v>0</v>
      </c>
      <c r="U3" s="21">
        <f>ABS(S3-T3)</f>
        <v>0</v>
      </c>
      <c r="V3" s="21"/>
      <c r="W3" s="21">
        <v>0</v>
      </c>
      <c r="X3" s="21">
        <v>0</v>
      </c>
      <c r="Y3" s="21">
        <f>ABS(W3-X3)</f>
        <v>0</v>
      </c>
    </row>
    <row r="4" spans="1:25" ht="16.5" customHeight="1" x14ac:dyDescent="0.25">
      <c r="A4" s="11">
        <v>3800</v>
      </c>
      <c r="B4" s="35">
        <v>0</v>
      </c>
      <c r="C4" s="10">
        <f>ROUND(((B4+B3)*(A4-A3)/2/27),0)</f>
        <v>0</v>
      </c>
      <c r="D4" s="34">
        <v>0</v>
      </c>
      <c r="E4" s="10">
        <f>ROUND(((D4+D3)*(A4-A3)/2/27),0)</f>
        <v>0</v>
      </c>
      <c r="F4" s="10"/>
      <c r="G4" s="11"/>
      <c r="I4" s="10">
        <f>(H4+H3)*(G4-G3)/2/27</f>
        <v>0</v>
      </c>
      <c r="J4" s="4"/>
      <c r="K4" s="11">
        <v>3800</v>
      </c>
      <c r="L4" s="16">
        <v>0</v>
      </c>
      <c r="M4" s="16">
        <f>ROUND(((L4+L3)*(K4-K3)/2/27),)</f>
        <v>0</v>
      </c>
      <c r="N4" s="16"/>
      <c r="O4" s="55">
        <v>3800</v>
      </c>
      <c r="P4" s="58">
        <v>0</v>
      </c>
      <c r="Q4" s="58">
        <f>ROUND(((P4+P3)*(O4-O3)/2/27),)</f>
        <v>0</v>
      </c>
      <c r="R4" s="21"/>
      <c r="S4" s="21">
        <v>0</v>
      </c>
      <c r="T4" s="21">
        <v>0</v>
      </c>
      <c r="U4" s="21">
        <f t="shared" ref="U4:U29" si="0">ABS(S4-T4)</f>
        <v>0</v>
      </c>
      <c r="V4" s="21"/>
      <c r="W4" s="21">
        <v>0</v>
      </c>
      <c r="X4" s="21">
        <v>0</v>
      </c>
      <c r="Y4" s="21">
        <f t="shared" ref="Y4:Y29" si="1">ABS(W4-X4)</f>
        <v>0</v>
      </c>
    </row>
    <row r="5" spans="1:25" ht="16.5" customHeight="1" x14ac:dyDescent="0.25">
      <c r="A5" s="11">
        <v>3850</v>
      </c>
      <c r="B5">
        <v>0</v>
      </c>
      <c r="C5" s="10">
        <f t="shared" ref="C5:C23" si="2">ROUND(((B5+B4)*(A5-A4)/2/27),0)</f>
        <v>0</v>
      </c>
      <c r="D5">
        <v>0</v>
      </c>
      <c r="E5" s="10">
        <f>ROUND(((D5+D4)*(A5-A4)/2/27),0)</f>
        <v>0</v>
      </c>
      <c r="F5" s="10"/>
      <c r="G5" s="11"/>
      <c r="I5" s="10">
        <f t="shared" ref="I5:I8" si="3">(H5+H4)*(G5-G4)/2/27</f>
        <v>0</v>
      </c>
      <c r="J5" s="4"/>
      <c r="K5" s="11">
        <v>3850</v>
      </c>
      <c r="L5" s="16">
        <v>0</v>
      </c>
      <c r="M5" s="16">
        <f t="shared" ref="M5:M29" si="4">ROUND(((L5+L4)*(K5-K4)/2/27),)</f>
        <v>0</v>
      </c>
      <c r="N5" s="16"/>
      <c r="O5" s="55">
        <v>3850</v>
      </c>
      <c r="P5" s="58">
        <v>0</v>
      </c>
      <c r="Q5" s="58">
        <f t="shared" ref="Q5:Q29" si="5">ROUND(((P5+P4)*(O5-O4)/2/27),)</f>
        <v>0</v>
      </c>
      <c r="R5" s="21"/>
      <c r="S5" s="21">
        <v>0</v>
      </c>
      <c r="T5" s="21">
        <v>0</v>
      </c>
      <c r="U5" s="21">
        <f t="shared" si="0"/>
        <v>0</v>
      </c>
      <c r="V5" s="21"/>
      <c r="W5" s="21">
        <v>0</v>
      </c>
      <c r="X5" s="21">
        <v>0</v>
      </c>
      <c r="Y5" s="21">
        <f t="shared" si="1"/>
        <v>0</v>
      </c>
    </row>
    <row r="6" spans="1:25" ht="16.5" customHeight="1" x14ac:dyDescent="0.25">
      <c r="A6" s="11">
        <v>3854</v>
      </c>
      <c r="B6">
        <v>33</v>
      </c>
      <c r="C6" s="10">
        <f t="shared" si="2"/>
        <v>2</v>
      </c>
      <c r="D6">
        <v>1</v>
      </c>
      <c r="E6" s="10">
        <f t="shared" ref="E6:E23" si="6">ROUND(((D6+D5)*(A6-A5)/2/27),0)</f>
        <v>0</v>
      </c>
      <c r="F6" s="10"/>
      <c r="G6" s="11"/>
      <c r="I6" s="10">
        <f t="shared" si="3"/>
        <v>0</v>
      </c>
      <c r="J6" s="4"/>
      <c r="K6" s="11">
        <v>3854</v>
      </c>
      <c r="L6" s="16">
        <v>0</v>
      </c>
      <c r="M6" s="16">
        <f t="shared" si="4"/>
        <v>0</v>
      </c>
      <c r="N6" s="16"/>
      <c r="O6" s="55">
        <v>3854</v>
      </c>
      <c r="P6" s="58">
        <v>0</v>
      </c>
      <c r="Q6" s="58">
        <f t="shared" si="5"/>
        <v>0</v>
      </c>
      <c r="R6" s="21"/>
      <c r="S6" s="21">
        <v>33</v>
      </c>
      <c r="T6" s="21">
        <v>33</v>
      </c>
      <c r="U6" s="21">
        <f t="shared" si="0"/>
        <v>0</v>
      </c>
      <c r="V6" s="21"/>
      <c r="W6" s="21">
        <v>1</v>
      </c>
      <c r="X6" s="21">
        <v>1</v>
      </c>
      <c r="Y6" s="21">
        <f t="shared" si="1"/>
        <v>0</v>
      </c>
    </row>
    <row r="7" spans="1:25" ht="15.75" customHeight="1" x14ac:dyDescent="0.25">
      <c r="A7" s="11">
        <v>3900</v>
      </c>
      <c r="B7" s="14">
        <v>41</v>
      </c>
      <c r="C7" s="10">
        <f t="shared" si="2"/>
        <v>63</v>
      </c>
      <c r="D7" s="14">
        <v>0</v>
      </c>
      <c r="E7" s="10">
        <f t="shared" si="6"/>
        <v>1</v>
      </c>
      <c r="F7" s="10"/>
      <c r="G7" s="11"/>
      <c r="I7" s="10">
        <f t="shared" si="3"/>
        <v>0</v>
      </c>
      <c r="K7" s="11">
        <v>3900</v>
      </c>
      <c r="L7" s="16">
        <v>0</v>
      </c>
      <c r="M7" s="16">
        <f t="shared" si="4"/>
        <v>0</v>
      </c>
      <c r="N7" s="16"/>
      <c r="O7" s="55">
        <v>3900</v>
      </c>
      <c r="P7" s="58">
        <v>0</v>
      </c>
      <c r="Q7" s="58">
        <f t="shared" si="5"/>
        <v>0</v>
      </c>
      <c r="R7" s="21"/>
      <c r="S7" s="21">
        <v>55</v>
      </c>
      <c r="T7" s="21">
        <v>41</v>
      </c>
      <c r="U7" s="21">
        <f t="shared" si="0"/>
        <v>14</v>
      </c>
      <c r="V7" s="21"/>
      <c r="W7" s="21">
        <v>0</v>
      </c>
      <c r="X7" s="21">
        <v>0</v>
      </c>
      <c r="Y7" s="21">
        <f t="shared" si="1"/>
        <v>0</v>
      </c>
    </row>
    <row r="8" spans="1:25" x14ac:dyDescent="0.25">
      <c r="A8" s="11">
        <v>3950</v>
      </c>
      <c r="B8" s="14">
        <v>78</v>
      </c>
      <c r="C8" s="10">
        <f t="shared" si="2"/>
        <v>110</v>
      </c>
      <c r="D8" s="14">
        <v>0</v>
      </c>
      <c r="E8" s="10">
        <f t="shared" si="6"/>
        <v>0</v>
      </c>
      <c r="F8" s="10"/>
      <c r="G8" s="11"/>
      <c r="I8" s="10">
        <f t="shared" si="3"/>
        <v>0</v>
      </c>
      <c r="J8" s="5"/>
      <c r="K8" s="11">
        <v>3950</v>
      </c>
      <c r="L8" s="16">
        <v>0</v>
      </c>
      <c r="M8" s="16">
        <f t="shared" si="4"/>
        <v>0</v>
      </c>
      <c r="N8" s="16"/>
      <c r="O8" s="55">
        <v>3950</v>
      </c>
      <c r="P8" s="58">
        <v>0</v>
      </c>
      <c r="Q8" s="58">
        <f t="shared" si="5"/>
        <v>0</v>
      </c>
      <c r="R8" s="21"/>
      <c r="S8" s="21">
        <v>78</v>
      </c>
      <c r="T8" s="21">
        <v>78</v>
      </c>
      <c r="U8" s="21">
        <f t="shared" si="0"/>
        <v>0</v>
      </c>
      <c r="V8" s="21"/>
      <c r="W8" s="21">
        <v>0.13100000000000001</v>
      </c>
      <c r="X8" s="21">
        <v>0</v>
      </c>
      <c r="Y8" s="21">
        <f t="shared" si="1"/>
        <v>0.13100000000000001</v>
      </c>
    </row>
    <row r="9" spans="1:25" x14ac:dyDescent="0.25">
      <c r="A9" s="11">
        <v>4000</v>
      </c>
      <c r="B9" s="14">
        <v>80</v>
      </c>
      <c r="C9" s="10">
        <f t="shared" si="2"/>
        <v>146</v>
      </c>
      <c r="D9" s="14">
        <v>0</v>
      </c>
      <c r="E9" s="10">
        <f t="shared" si="6"/>
        <v>0</v>
      </c>
      <c r="F9" s="10"/>
      <c r="G9" s="11"/>
      <c r="I9" s="10">
        <f>ROUND(((H9+H8)*(G9-G8)/2/27),0)</f>
        <v>0</v>
      </c>
      <c r="K9" s="11">
        <v>4000</v>
      </c>
      <c r="L9" s="16">
        <v>0</v>
      </c>
      <c r="M9" s="16">
        <f t="shared" si="4"/>
        <v>0</v>
      </c>
      <c r="N9" s="16"/>
      <c r="O9" s="55">
        <v>4000</v>
      </c>
      <c r="P9" s="58">
        <v>0</v>
      </c>
      <c r="Q9" s="58">
        <f t="shared" si="5"/>
        <v>0</v>
      </c>
      <c r="R9" s="21"/>
      <c r="S9" s="21">
        <v>81</v>
      </c>
      <c r="T9" s="21">
        <v>80</v>
      </c>
      <c r="U9" s="21">
        <f t="shared" si="0"/>
        <v>1</v>
      </c>
      <c r="V9" s="21"/>
      <c r="W9" s="21">
        <v>3.1949999999999998</v>
      </c>
      <c r="X9" s="21">
        <v>0</v>
      </c>
      <c r="Y9" s="21">
        <f t="shared" si="1"/>
        <v>3.1949999999999998</v>
      </c>
    </row>
    <row r="10" spans="1:25" x14ac:dyDescent="0.25">
      <c r="A10" s="11">
        <v>4050</v>
      </c>
      <c r="B10" s="14">
        <v>51</v>
      </c>
      <c r="C10" s="10">
        <f t="shared" si="2"/>
        <v>121</v>
      </c>
      <c r="D10" s="14">
        <v>2</v>
      </c>
      <c r="E10" s="10">
        <f t="shared" si="6"/>
        <v>2</v>
      </c>
      <c r="F10" s="10"/>
      <c r="G10" s="11"/>
      <c r="I10" s="10">
        <f t="shared" ref="I10:I23" si="7">ROUND(((H10+H9)*(G10-G9)/2/27),0)</f>
        <v>0</v>
      </c>
      <c r="K10" s="11">
        <v>4050</v>
      </c>
      <c r="L10" s="16">
        <v>0</v>
      </c>
      <c r="M10" s="16">
        <f t="shared" si="4"/>
        <v>0</v>
      </c>
      <c r="N10" s="16"/>
      <c r="O10" s="55">
        <v>4050</v>
      </c>
      <c r="P10" s="58">
        <v>0</v>
      </c>
      <c r="Q10" s="58">
        <f t="shared" si="5"/>
        <v>0</v>
      </c>
      <c r="R10" s="21"/>
      <c r="S10" s="21">
        <v>51</v>
      </c>
      <c r="T10" s="21"/>
      <c r="U10" s="21">
        <f t="shared" si="0"/>
        <v>51</v>
      </c>
      <c r="V10" s="21"/>
      <c r="W10" s="21">
        <v>9.5830000000000002</v>
      </c>
      <c r="X10" s="21">
        <v>0</v>
      </c>
      <c r="Y10" s="21">
        <f t="shared" si="1"/>
        <v>9.5830000000000002</v>
      </c>
    </row>
    <row r="11" spans="1:25" x14ac:dyDescent="0.25">
      <c r="A11" s="11">
        <v>4100</v>
      </c>
      <c r="B11" s="14">
        <v>84</v>
      </c>
      <c r="C11" s="10">
        <f t="shared" si="2"/>
        <v>125</v>
      </c>
      <c r="D11" s="14">
        <v>0</v>
      </c>
      <c r="E11" s="10">
        <f t="shared" si="6"/>
        <v>2</v>
      </c>
      <c r="F11" s="10"/>
      <c r="G11" s="11"/>
      <c r="I11" s="10">
        <f t="shared" si="7"/>
        <v>0</v>
      </c>
      <c r="K11" s="11">
        <v>4100</v>
      </c>
      <c r="L11" s="16">
        <v>0</v>
      </c>
      <c r="M11" s="16">
        <f t="shared" si="4"/>
        <v>0</v>
      </c>
      <c r="N11" s="16"/>
      <c r="O11" s="55">
        <v>4100</v>
      </c>
      <c r="P11" s="58">
        <v>0</v>
      </c>
      <c r="Q11" s="58">
        <f t="shared" si="5"/>
        <v>0</v>
      </c>
      <c r="R11" s="21"/>
      <c r="S11" s="21">
        <v>84</v>
      </c>
      <c r="T11" s="21"/>
      <c r="U11" s="21">
        <f t="shared" si="0"/>
        <v>84</v>
      </c>
      <c r="V11" s="21"/>
      <c r="W11" s="21">
        <v>1.9550000000000001</v>
      </c>
      <c r="X11" s="21">
        <v>0</v>
      </c>
      <c r="Y11" s="21">
        <f t="shared" si="1"/>
        <v>1.9550000000000001</v>
      </c>
    </row>
    <row r="12" spans="1:25" x14ac:dyDescent="0.25">
      <c r="A12" s="11">
        <v>4150</v>
      </c>
      <c r="B12" s="14">
        <v>193</v>
      </c>
      <c r="C12" s="10">
        <f t="shared" si="2"/>
        <v>256</v>
      </c>
      <c r="D12" s="14">
        <v>0</v>
      </c>
      <c r="E12" s="10">
        <f t="shared" si="6"/>
        <v>0</v>
      </c>
      <c r="F12" s="10"/>
      <c r="G12" s="11"/>
      <c r="I12" s="10">
        <f t="shared" si="7"/>
        <v>0</v>
      </c>
      <c r="J12" s="5"/>
      <c r="K12" s="11">
        <v>4150</v>
      </c>
      <c r="L12" s="16">
        <v>0</v>
      </c>
      <c r="M12" s="16">
        <f t="shared" si="4"/>
        <v>0</v>
      </c>
      <c r="N12" s="16"/>
      <c r="O12" s="55">
        <v>4150</v>
      </c>
      <c r="P12" s="58">
        <v>0</v>
      </c>
      <c r="Q12" s="58">
        <f t="shared" si="5"/>
        <v>0</v>
      </c>
      <c r="R12" s="21"/>
      <c r="S12" s="21">
        <v>193</v>
      </c>
      <c r="T12" s="21">
        <v>193</v>
      </c>
      <c r="U12" s="21">
        <f t="shared" si="0"/>
        <v>0</v>
      </c>
      <c r="V12" s="21"/>
      <c r="W12" s="21">
        <v>0</v>
      </c>
      <c r="X12" s="21">
        <v>0</v>
      </c>
      <c r="Y12" s="21">
        <f t="shared" si="1"/>
        <v>0</v>
      </c>
    </row>
    <row r="13" spans="1:25" x14ac:dyDescent="0.25">
      <c r="A13" s="11">
        <v>4200</v>
      </c>
      <c r="B13" s="14">
        <v>296</v>
      </c>
      <c r="C13" s="10">
        <f t="shared" si="2"/>
        <v>453</v>
      </c>
      <c r="D13" s="14">
        <v>0</v>
      </c>
      <c r="E13" s="10">
        <f t="shared" si="6"/>
        <v>0</v>
      </c>
      <c r="F13" s="10"/>
      <c r="G13" s="11"/>
      <c r="I13" s="10">
        <f t="shared" si="7"/>
        <v>0</v>
      </c>
      <c r="J13" s="5"/>
      <c r="K13" s="11">
        <v>4200</v>
      </c>
      <c r="L13" s="16">
        <v>0</v>
      </c>
      <c r="M13" s="16">
        <f t="shared" si="4"/>
        <v>0</v>
      </c>
      <c r="N13" s="16"/>
      <c r="O13" s="55">
        <v>4200</v>
      </c>
      <c r="P13" s="58">
        <v>0</v>
      </c>
      <c r="Q13" s="58">
        <f t="shared" si="5"/>
        <v>0</v>
      </c>
      <c r="R13" s="21"/>
      <c r="S13" s="21">
        <v>296</v>
      </c>
      <c r="T13" s="21"/>
      <c r="U13" s="21">
        <f t="shared" si="0"/>
        <v>296</v>
      </c>
      <c r="V13" s="21"/>
      <c r="W13" s="21">
        <v>0</v>
      </c>
      <c r="X13" s="21">
        <v>0</v>
      </c>
      <c r="Y13" s="21">
        <f t="shared" si="1"/>
        <v>0</v>
      </c>
    </row>
    <row r="14" spans="1:25" x14ac:dyDescent="0.25">
      <c r="A14" s="11">
        <v>4250</v>
      </c>
      <c r="B14" s="14">
        <v>526</v>
      </c>
      <c r="C14" s="10">
        <f t="shared" si="2"/>
        <v>761</v>
      </c>
      <c r="D14" s="14">
        <v>0</v>
      </c>
      <c r="E14" s="10">
        <f t="shared" si="6"/>
        <v>0</v>
      </c>
      <c r="F14" s="10"/>
      <c r="G14" s="11"/>
      <c r="I14" s="10">
        <f t="shared" si="7"/>
        <v>0</v>
      </c>
      <c r="J14" s="5"/>
      <c r="K14" s="11">
        <v>4250</v>
      </c>
      <c r="L14" s="16">
        <v>0</v>
      </c>
      <c r="M14" s="16">
        <f t="shared" si="4"/>
        <v>0</v>
      </c>
      <c r="N14" s="16"/>
      <c r="O14" s="55">
        <v>4250</v>
      </c>
      <c r="P14" s="58">
        <v>0</v>
      </c>
      <c r="Q14" s="58">
        <f t="shared" si="5"/>
        <v>0</v>
      </c>
      <c r="R14" s="21"/>
      <c r="S14" s="21">
        <v>526</v>
      </c>
      <c r="T14" s="21"/>
      <c r="U14" s="21">
        <f t="shared" si="0"/>
        <v>526</v>
      </c>
      <c r="V14" s="21"/>
      <c r="W14" s="21">
        <v>0</v>
      </c>
      <c r="X14" s="21">
        <v>0</v>
      </c>
      <c r="Y14" s="21">
        <f t="shared" si="1"/>
        <v>0</v>
      </c>
    </row>
    <row r="15" spans="1:25" x14ac:dyDescent="0.25">
      <c r="A15" s="11">
        <v>4300</v>
      </c>
      <c r="B15" s="14">
        <v>462</v>
      </c>
      <c r="C15" s="10">
        <f t="shared" si="2"/>
        <v>915</v>
      </c>
      <c r="D15" s="14">
        <v>0</v>
      </c>
      <c r="E15" s="10">
        <f t="shared" si="6"/>
        <v>0</v>
      </c>
      <c r="F15" s="10"/>
      <c r="G15" s="11"/>
      <c r="I15" s="10">
        <f t="shared" si="7"/>
        <v>0</v>
      </c>
      <c r="J15" s="5"/>
      <c r="K15" s="11">
        <v>4300</v>
      </c>
      <c r="L15" s="16">
        <v>0</v>
      </c>
      <c r="M15" s="16">
        <f t="shared" si="4"/>
        <v>0</v>
      </c>
      <c r="N15" s="16"/>
      <c r="O15" s="55">
        <v>4300</v>
      </c>
      <c r="P15" s="58">
        <v>0</v>
      </c>
      <c r="Q15" s="58">
        <f t="shared" si="5"/>
        <v>0</v>
      </c>
      <c r="R15" s="21"/>
      <c r="S15" s="21">
        <v>462</v>
      </c>
      <c r="T15" s="21"/>
      <c r="U15" s="21">
        <f t="shared" si="0"/>
        <v>462</v>
      </c>
      <c r="V15" s="21"/>
      <c r="W15" s="21">
        <v>0</v>
      </c>
      <c r="X15" s="21">
        <v>0</v>
      </c>
      <c r="Y15" s="21">
        <f t="shared" si="1"/>
        <v>0</v>
      </c>
    </row>
    <row r="16" spans="1:25" x14ac:dyDescent="0.25">
      <c r="A16" s="11">
        <v>4350</v>
      </c>
      <c r="B16" s="14">
        <v>747</v>
      </c>
      <c r="C16" s="10">
        <f t="shared" si="2"/>
        <v>1119</v>
      </c>
      <c r="D16" s="14">
        <v>0</v>
      </c>
      <c r="E16" s="10">
        <f t="shared" si="6"/>
        <v>0</v>
      </c>
      <c r="F16" s="10"/>
      <c r="G16" s="11"/>
      <c r="I16" s="10">
        <f t="shared" si="7"/>
        <v>0</v>
      </c>
      <c r="J16" s="5"/>
      <c r="K16" s="11">
        <v>4350</v>
      </c>
      <c r="L16" s="16">
        <v>0</v>
      </c>
      <c r="M16" s="16">
        <f t="shared" si="4"/>
        <v>0</v>
      </c>
      <c r="N16" s="16"/>
      <c r="O16" s="55">
        <v>4350</v>
      </c>
      <c r="P16" s="58">
        <v>14</v>
      </c>
      <c r="Q16" s="58">
        <f t="shared" si="5"/>
        <v>13</v>
      </c>
      <c r="R16" s="21"/>
      <c r="S16" s="21">
        <v>893</v>
      </c>
      <c r="T16" s="21">
        <v>747</v>
      </c>
      <c r="U16" s="21">
        <f t="shared" si="0"/>
        <v>146</v>
      </c>
      <c r="V16" s="21"/>
      <c r="W16" s="21">
        <v>0</v>
      </c>
      <c r="X16" s="21">
        <v>0</v>
      </c>
      <c r="Y16" s="21">
        <f t="shared" si="1"/>
        <v>0</v>
      </c>
    </row>
    <row r="17" spans="1:25" x14ac:dyDescent="0.25">
      <c r="A17" s="11">
        <v>4400</v>
      </c>
      <c r="B17" s="14">
        <v>1114</v>
      </c>
      <c r="C17" s="10">
        <f t="shared" si="2"/>
        <v>1723</v>
      </c>
      <c r="D17" s="14">
        <v>0</v>
      </c>
      <c r="E17" s="10">
        <f t="shared" si="6"/>
        <v>0</v>
      </c>
      <c r="F17" s="10"/>
      <c r="G17" s="11"/>
      <c r="I17" s="10">
        <f t="shared" si="7"/>
        <v>0</v>
      </c>
      <c r="K17" s="11">
        <v>4400</v>
      </c>
      <c r="L17" s="16">
        <v>50</v>
      </c>
      <c r="M17" s="16">
        <f t="shared" si="4"/>
        <v>46</v>
      </c>
      <c r="N17" s="16"/>
      <c r="O17" s="55">
        <v>4400</v>
      </c>
      <c r="P17" s="58">
        <v>231</v>
      </c>
      <c r="Q17" s="58">
        <f t="shared" si="5"/>
        <v>227</v>
      </c>
      <c r="R17" s="21"/>
      <c r="S17" s="21">
        <v>1114</v>
      </c>
      <c r="T17" s="21"/>
      <c r="U17" s="21">
        <f t="shared" si="0"/>
        <v>1114</v>
      </c>
      <c r="V17" s="21"/>
      <c r="W17" s="21">
        <v>0</v>
      </c>
      <c r="X17" s="21">
        <v>0</v>
      </c>
      <c r="Y17" s="21">
        <f t="shared" si="1"/>
        <v>0</v>
      </c>
    </row>
    <row r="18" spans="1:25" x14ac:dyDescent="0.25">
      <c r="A18" s="11">
        <v>4450</v>
      </c>
      <c r="B18" s="14">
        <v>1267</v>
      </c>
      <c r="C18" s="10">
        <f t="shared" si="2"/>
        <v>2205</v>
      </c>
      <c r="D18" s="14">
        <v>0</v>
      </c>
      <c r="E18" s="10">
        <f t="shared" si="6"/>
        <v>0</v>
      </c>
      <c r="F18" s="10"/>
      <c r="G18" s="11"/>
      <c r="I18" s="10">
        <f t="shared" si="7"/>
        <v>0</v>
      </c>
      <c r="K18" s="11">
        <v>4450</v>
      </c>
      <c r="L18" s="16">
        <v>49</v>
      </c>
      <c r="M18" s="16">
        <f t="shared" si="4"/>
        <v>92</v>
      </c>
      <c r="N18" s="12"/>
      <c r="O18" s="55">
        <v>4450</v>
      </c>
      <c r="P18" s="58">
        <v>278</v>
      </c>
      <c r="Q18" s="58">
        <f t="shared" si="5"/>
        <v>471</v>
      </c>
      <c r="R18" s="21"/>
      <c r="S18" s="21">
        <v>1267</v>
      </c>
      <c r="T18" s="21"/>
      <c r="U18" s="21">
        <f t="shared" si="0"/>
        <v>1267</v>
      </c>
      <c r="V18" s="21"/>
      <c r="W18" s="21">
        <v>0</v>
      </c>
      <c r="X18" s="21">
        <v>0</v>
      </c>
      <c r="Y18" s="21">
        <f t="shared" si="1"/>
        <v>0</v>
      </c>
    </row>
    <row r="19" spans="1:25" x14ac:dyDescent="0.25">
      <c r="A19" s="11">
        <v>4500</v>
      </c>
      <c r="B19" s="14">
        <v>1668</v>
      </c>
      <c r="C19" s="10">
        <f t="shared" si="2"/>
        <v>2718</v>
      </c>
      <c r="D19" s="14">
        <v>0</v>
      </c>
      <c r="E19" s="10">
        <f t="shared" si="6"/>
        <v>0</v>
      </c>
      <c r="F19" s="10"/>
      <c r="G19" s="11"/>
      <c r="I19" s="10">
        <f t="shared" si="7"/>
        <v>0</v>
      </c>
      <c r="K19" s="11">
        <v>4500</v>
      </c>
      <c r="L19" s="16">
        <v>49</v>
      </c>
      <c r="M19" s="16">
        <f t="shared" si="4"/>
        <v>91</v>
      </c>
      <c r="N19" s="12"/>
      <c r="O19" s="55">
        <v>4500</v>
      </c>
      <c r="P19" s="58">
        <v>487</v>
      </c>
      <c r="Q19" s="58">
        <f t="shared" si="5"/>
        <v>708</v>
      </c>
      <c r="R19" s="21"/>
      <c r="S19" s="21">
        <v>1668</v>
      </c>
      <c r="T19" s="21"/>
      <c r="U19" s="21">
        <f t="shared" si="0"/>
        <v>1668</v>
      </c>
      <c r="V19" s="21"/>
      <c r="W19" s="21">
        <v>0</v>
      </c>
      <c r="X19" s="21">
        <v>0</v>
      </c>
      <c r="Y19" s="21">
        <f t="shared" si="1"/>
        <v>0</v>
      </c>
    </row>
    <row r="20" spans="1:25" x14ac:dyDescent="0.25">
      <c r="A20" s="11">
        <v>4550</v>
      </c>
      <c r="B20" s="14">
        <v>2237</v>
      </c>
      <c r="C20" s="10">
        <f t="shared" si="2"/>
        <v>3616</v>
      </c>
      <c r="D20" s="14">
        <v>0</v>
      </c>
      <c r="E20" s="10">
        <f t="shared" si="6"/>
        <v>0</v>
      </c>
      <c r="F20" s="10"/>
      <c r="G20" s="11"/>
      <c r="I20" s="10">
        <f t="shared" si="7"/>
        <v>0</v>
      </c>
      <c r="K20" s="11">
        <v>4550</v>
      </c>
      <c r="L20" s="16">
        <v>49</v>
      </c>
      <c r="M20" s="16">
        <f t="shared" si="4"/>
        <v>91</v>
      </c>
      <c r="N20" s="12"/>
      <c r="O20" s="55">
        <v>4550</v>
      </c>
      <c r="P20" s="58">
        <v>735</v>
      </c>
      <c r="Q20" s="58">
        <f t="shared" si="5"/>
        <v>1131</v>
      </c>
      <c r="R20" s="21"/>
      <c r="S20" s="21">
        <v>2237</v>
      </c>
      <c r="T20" s="21"/>
      <c r="U20" s="21">
        <f t="shared" si="0"/>
        <v>2237</v>
      </c>
      <c r="V20" s="21"/>
      <c r="W20" s="21">
        <v>0</v>
      </c>
      <c r="X20" s="21">
        <v>0</v>
      </c>
      <c r="Y20" s="21">
        <f t="shared" si="1"/>
        <v>0</v>
      </c>
    </row>
    <row r="21" spans="1:25" x14ac:dyDescent="0.25">
      <c r="A21" s="11">
        <v>4600</v>
      </c>
      <c r="B21" s="14">
        <v>2760</v>
      </c>
      <c r="C21" s="10">
        <f t="shared" si="2"/>
        <v>4627</v>
      </c>
      <c r="D21" s="14">
        <v>0</v>
      </c>
      <c r="E21" s="10">
        <f t="shared" si="6"/>
        <v>0</v>
      </c>
      <c r="F21" s="10"/>
      <c r="G21" s="11"/>
      <c r="I21" s="10">
        <f t="shared" si="7"/>
        <v>0</v>
      </c>
      <c r="K21" s="11">
        <v>4600</v>
      </c>
      <c r="L21" s="16">
        <v>49</v>
      </c>
      <c r="M21" s="16">
        <f t="shared" si="4"/>
        <v>91</v>
      </c>
      <c r="O21" s="55">
        <v>4600</v>
      </c>
      <c r="P21" s="58">
        <v>981</v>
      </c>
      <c r="Q21" s="58">
        <f t="shared" si="5"/>
        <v>1589</v>
      </c>
      <c r="R21" s="21"/>
      <c r="S21" s="21">
        <v>2760</v>
      </c>
      <c r="T21" s="21"/>
      <c r="U21" s="21">
        <f t="shared" si="0"/>
        <v>2760</v>
      </c>
      <c r="V21" s="21"/>
      <c r="W21" s="21">
        <v>5.0000000000000001E-3</v>
      </c>
      <c r="X21" s="21">
        <v>0</v>
      </c>
      <c r="Y21" s="21">
        <f t="shared" si="1"/>
        <v>5.0000000000000001E-3</v>
      </c>
    </row>
    <row r="22" spans="1:25" x14ac:dyDescent="0.25">
      <c r="A22" s="11">
        <v>4650</v>
      </c>
      <c r="B22" s="14">
        <v>3218</v>
      </c>
      <c r="C22" s="10">
        <f t="shared" si="2"/>
        <v>5535</v>
      </c>
      <c r="D22" s="14">
        <v>0</v>
      </c>
      <c r="E22" s="10">
        <f t="shared" si="6"/>
        <v>0</v>
      </c>
      <c r="F22" s="10"/>
      <c r="G22" s="11"/>
      <c r="I22" s="10">
        <f t="shared" si="7"/>
        <v>0</v>
      </c>
      <c r="K22" s="11">
        <v>4650</v>
      </c>
      <c r="L22" s="16">
        <v>49</v>
      </c>
      <c r="M22" s="16">
        <f t="shared" si="4"/>
        <v>91</v>
      </c>
      <c r="O22" s="55">
        <v>4650</v>
      </c>
      <c r="P22" s="58">
        <v>1160</v>
      </c>
      <c r="Q22" s="58">
        <f t="shared" si="5"/>
        <v>1982</v>
      </c>
      <c r="R22" s="21"/>
      <c r="S22" s="21">
        <v>3218</v>
      </c>
      <c r="T22" s="21"/>
      <c r="U22" s="21">
        <f t="shared" si="0"/>
        <v>3218</v>
      </c>
      <c r="V22" s="21"/>
      <c r="W22" s="21">
        <v>0</v>
      </c>
      <c r="X22" s="21">
        <v>0</v>
      </c>
      <c r="Y22" s="21">
        <f t="shared" si="1"/>
        <v>0</v>
      </c>
    </row>
    <row r="23" spans="1:25" x14ac:dyDescent="0.25">
      <c r="A23" s="11">
        <v>4700</v>
      </c>
      <c r="B23" s="14">
        <v>3752</v>
      </c>
      <c r="C23" s="10">
        <f t="shared" si="2"/>
        <v>6454</v>
      </c>
      <c r="D23" s="14">
        <v>0</v>
      </c>
      <c r="E23" s="10">
        <f t="shared" si="6"/>
        <v>0</v>
      </c>
      <c r="F23" s="10"/>
      <c r="G23" s="11"/>
      <c r="I23" s="10">
        <f t="shared" si="7"/>
        <v>0</v>
      </c>
      <c r="K23" s="11">
        <v>4700</v>
      </c>
      <c r="L23" s="16">
        <v>49</v>
      </c>
      <c r="M23" s="16">
        <f t="shared" si="4"/>
        <v>91</v>
      </c>
      <c r="O23" s="55">
        <v>4700</v>
      </c>
      <c r="P23" s="58">
        <v>1342</v>
      </c>
      <c r="Q23" s="58">
        <f t="shared" si="5"/>
        <v>2317</v>
      </c>
      <c r="R23" s="21"/>
      <c r="S23" s="21">
        <v>3752</v>
      </c>
      <c r="T23" s="21"/>
      <c r="U23" s="21">
        <f t="shared" si="0"/>
        <v>3752</v>
      </c>
      <c r="V23" s="21"/>
      <c r="W23" s="21">
        <v>0</v>
      </c>
      <c r="X23" s="21">
        <v>0</v>
      </c>
      <c r="Y23" s="21">
        <f t="shared" si="1"/>
        <v>0</v>
      </c>
    </row>
    <row r="24" spans="1:25" x14ac:dyDescent="0.25">
      <c r="A24" s="11">
        <v>4750</v>
      </c>
      <c r="B24" s="35">
        <v>4031</v>
      </c>
      <c r="C24" s="10">
        <f>ROUND(((B24+B23)*(A24-A23)/2/27),0)</f>
        <v>7206</v>
      </c>
      <c r="D24" s="34">
        <v>0</v>
      </c>
      <c r="E24" s="10">
        <f>ROUND(((D24+D23)*(A24-A23)/2/27),0)</f>
        <v>0</v>
      </c>
      <c r="F24" s="10"/>
      <c r="G24" s="11"/>
      <c r="I24" s="10">
        <f>(H24+H23)*(G24-G23)/2/27</f>
        <v>0</v>
      </c>
      <c r="K24" s="11">
        <v>4750</v>
      </c>
      <c r="L24" s="16">
        <v>49</v>
      </c>
      <c r="M24" s="16">
        <f t="shared" si="4"/>
        <v>91</v>
      </c>
      <c r="O24" s="55">
        <v>4750</v>
      </c>
      <c r="P24" s="58">
        <v>1518</v>
      </c>
      <c r="Q24" s="58">
        <f t="shared" si="5"/>
        <v>2648</v>
      </c>
      <c r="R24" s="21"/>
      <c r="S24" s="21">
        <v>4031</v>
      </c>
      <c r="T24" s="21"/>
      <c r="U24" s="21">
        <f t="shared" si="0"/>
        <v>4031</v>
      </c>
      <c r="V24" s="21"/>
      <c r="W24" s="21">
        <v>0</v>
      </c>
      <c r="X24" s="21">
        <v>0</v>
      </c>
      <c r="Y24" s="21">
        <f t="shared" si="1"/>
        <v>0</v>
      </c>
    </row>
    <row r="25" spans="1:25" x14ac:dyDescent="0.25">
      <c r="A25" s="11">
        <v>4800</v>
      </c>
      <c r="B25">
        <v>3961</v>
      </c>
      <c r="C25" s="10">
        <f t="shared" ref="C25:C28" si="8">ROUND(((B25+B24)*(A25-A24)/2/27),0)</f>
        <v>7400</v>
      </c>
      <c r="D25">
        <v>0</v>
      </c>
      <c r="E25" s="10">
        <f>ROUND(((D25+D24)*(A25-A24)/2/27),0)</f>
        <v>0</v>
      </c>
      <c r="F25" s="10"/>
      <c r="G25" s="11"/>
      <c r="I25" s="10">
        <f t="shared" ref="I25:I28" si="9">(H25+H24)*(G25-G24)/2/27</f>
        <v>0</v>
      </c>
      <c r="K25" s="11">
        <v>4800</v>
      </c>
      <c r="L25" s="16">
        <v>49</v>
      </c>
      <c r="M25" s="16">
        <f t="shared" si="4"/>
        <v>91</v>
      </c>
      <c r="N25" s="2"/>
      <c r="O25" s="55">
        <v>4800</v>
      </c>
      <c r="P25" s="58">
        <v>1696</v>
      </c>
      <c r="Q25" s="58">
        <f t="shared" si="5"/>
        <v>2976</v>
      </c>
      <c r="R25" s="21"/>
      <c r="S25" s="21">
        <v>3961</v>
      </c>
      <c r="T25" s="21"/>
      <c r="U25" s="21">
        <f t="shared" si="0"/>
        <v>3961</v>
      </c>
      <c r="V25" s="21"/>
      <c r="W25" s="21">
        <v>0</v>
      </c>
      <c r="X25" s="21">
        <v>0</v>
      </c>
      <c r="Y25" s="21">
        <f t="shared" si="1"/>
        <v>0</v>
      </c>
    </row>
    <row r="26" spans="1:25" x14ac:dyDescent="0.25">
      <c r="A26" s="11">
        <v>4850</v>
      </c>
      <c r="B26">
        <v>3604</v>
      </c>
      <c r="C26" s="10">
        <f t="shared" si="8"/>
        <v>7005</v>
      </c>
      <c r="D26">
        <v>0</v>
      </c>
      <c r="E26" s="10">
        <f t="shared" ref="E26:E29" si="10">ROUND(((D26+D25)*(A26-A25)/2/27),0)</f>
        <v>0</v>
      </c>
      <c r="F26" s="10"/>
      <c r="G26" s="11"/>
      <c r="I26" s="10">
        <f t="shared" si="9"/>
        <v>0</v>
      </c>
      <c r="K26" s="11">
        <v>4850</v>
      </c>
      <c r="L26" s="16">
        <v>47</v>
      </c>
      <c r="M26" s="16">
        <f t="shared" si="4"/>
        <v>89</v>
      </c>
      <c r="O26" s="55">
        <v>4850</v>
      </c>
      <c r="P26" s="58">
        <v>1677</v>
      </c>
      <c r="Q26" s="58">
        <f t="shared" si="5"/>
        <v>3123</v>
      </c>
      <c r="R26" s="21"/>
      <c r="S26" s="21">
        <v>3604</v>
      </c>
      <c r="T26" s="21"/>
      <c r="U26" s="21">
        <f t="shared" si="0"/>
        <v>3604</v>
      </c>
      <c r="V26" s="21"/>
      <c r="W26" s="21">
        <v>0</v>
      </c>
      <c r="X26" s="21">
        <v>0</v>
      </c>
      <c r="Y26" s="21">
        <f t="shared" si="1"/>
        <v>0</v>
      </c>
    </row>
    <row r="27" spans="1:25" x14ac:dyDescent="0.25">
      <c r="A27" s="11">
        <v>4900</v>
      </c>
      <c r="B27" s="14">
        <v>4427</v>
      </c>
      <c r="C27" s="10">
        <f t="shared" si="8"/>
        <v>7436</v>
      </c>
      <c r="D27" s="14">
        <v>0</v>
      </c>
      <c r="E27" s="10">
        <f t="shared" si="10"/>
        <v>0</v>
      </c>
      <c r="F27" s="10"/>
      <c r="G27" s="11"/>
      <c r="I27" s="10">
        <f t="shared" si="9"/>
        <v>0</v>
      </c>
      <c r="K27" s="11">
        <v>4900</v>
      </c>
      <c r="L27" s="16">
        <v>52</v>
      </c>
      <c r="M27" s="16">
        <f t="shared" si="4"/>
        <v>92</v>
      </c>
      <c r="O27" s="55">
        <v>4900</v>
      </c>
      <c r="P27" s="58">
        <v>1827</v>
      </c>
      <c r="Q27" s="58">
        <f t="shared" si="5"/>
        <v>3244</v>
      </c>
      <c r="R27" s="21"/>
      <c r="S27" s="21">
        <v>4427</v>
      </c>
      <c r="T27" s="21"/>
      <c r="U27" s="21">
        <f t="shared" si="0"/>
        <v>4427</v>
      </c>
      <c r="V27" s="21"/>
      <c r="W27" s="21">
        <v>0</v>
      </c>
      <c r="X27" s="21">
        <v>0</v>
      </c>
      <c r="Y27" s="21">
        <f t="shared" si="1"/>
        <v>0</v>
      </c>
    </row>
    <row r="28" spans="1:25" x14ac:dyDescent="0.25">
      <c r="A28" s="11">
        <v>4950</v>
      </c>
      <c r="B28" s="14">
        <v>569</v>
      </c>
      <c r="C28" s="10">
        <f t="shared" si="8"/>
        <v>4626</v>
      </c>
      <c r="D28" s="14">
        <v>0</v>
      </c>
      <c r="E28" s="10">
        <f t="shared" si="10"/>
        <v>0</v>
      </c>
      <c r="F28" s="10"/>
      <c r="G28" s="11"/>
      <c r="I28" s="10">
        <f t="shared" si="9"/>
        <v>0</v>
      </c>
      <c r="K28" s="11">
        <v>4950</v>
      </c>
      <c r="L28" s="16">
        <v>22</v>
      </c>
      <c r="M28" s="16">
        <f t="shared" si="4"/>
        <v>69</v>
      </c>
      <c r="O28" s="55">
        <v>4950</v>
      </c>
      <c r="P28" s="58">
        <v>231</v>
      </c>
      <c r="Q28" s="58">
        <f t="shared" si="5"/>
        <v>1906</v>
      </c>
      <c r="R28" s="21"/>
      <c r="S28" s="21">
        <v>569</v>
      </c>
      <c r="T28" s="21"/>
      <c r="U28" s="21">
        <f t="shared" si="0"/>
        <v>569</v>
      </c>
      <c r="V28" s="21"/>
      <c r="W28" s="21">
        <v>0</v>
      </c>
      <c r="X28" s="21">
        <v>0</v>
      </c>
      <c r="Y28" s="21">
        <f t="shared" si="1"/>
        <v>0</v>
      </c>
    </row>
    <row r="29" spans="1:25" x14ac:dyDescent="0.25">
      <c r="A29" s="11">
        <v>4980</v>
      </c>
      <c r="B29" s="14">
        <v>457</v>
      </c>
      <c r="C29" s="10">
        <v>2536</v>
      </c>
      <c r="D29" s="14">
        <v>0</v>
      </c>
      <c r="E29" s="10">
        <f t="shared" si="10"/>
        <v>0</v>
      </c>
      <c r="F29" s="10"/>
      <c r="G29" s="11"/>
      <c r="I29" s="10">
        <f>ROUND(((H29+H28)*(G29-G28)/2/27),0)</f>
        <v>0</v>
      </c>
      <c r="J29" s="3"/>
      <c r="K29" s="11">
        <v>4980</v>
      </c>
      <c r="L29" s="16">
        <v>22</v>
      </c>
      <c r="M29" s="16">
        <f t="shared" si="4"/>
        <v>24</v>
      </c>
      <c r="O29" s="55">
        <v>4980</v>
      </c>
      <c r="P29" s="58">
        <v>112</v>
      </c>
      <c r="Q29" s="58">
        <f t="shared" si="5"/>
        <v>191</v>
      </c>
      <c r="R29" s="21"/>
      <c r="S29" s="21">
        <v>457</v>
      </c>
      <c r="T29" s="21"/>
      <c r="U29" s="21">
        <f t="shared" si="0"/>
        <v>457</v>
      </c>
      <c r="V29" s="21"/>
      <c r="W29" s="21">
        <v>0</v>
      </c>
      <c r="X29" s="21">
        <v>0</v>
      </c>
      <c r="Y29" s="21">
        <f t="shared" si="1"/>
        <v>0</v>
      </c>
    </row>
    <row r="30" spans="1:25" x14ac:dyDescent="0.25">
      <c r="A30" s="11"/>
      <c r="B30" s="14"/>
      <c r="C30" s="10"/>
      <c r="D30" s="14"/>
      <c r="E30" s="10"/>
      <c r="F30" s="10"/>
      <c r="J30" s="3"/>
      <c r="O30" s="52"/>
      <c r="P30" s="52"/>
      <c r="Q30" s="52"/>
    </row>
    <row r="31" spans="1:25" x14ac:dyDescent="0.25">
      <c r="A31" s="11"/>
      <c r="C31" s="2">
        <f>SUM(C4:C29)</f>
        <v>67158</v>
      </c>
      <c r="E31" s="2">
        <f>SUM(E4:E29)</f>
        <v>5</v>
      </c>
      <c r="I31" s="3">
        <f>SUM(I3:I20)</f>
        <v>0</v>
      </c>
      <c r="J31" s="3"/>
      <c r="M31" s="2">
        <f>SUM(M3:M29)</f>
        <v>1049</v>
      </c>
      <c r="O31" s="52"/>
      <c r="P31" s="52"/>
      <c r="Q31" s="69">
        <f>SUM(Q3:Q29)</f>
        <v>22526</v>
      </c>
    </row>
    <row r="33" spans="4:10" x14ac:dyDescent="0.25">
      <c r="J33" s="2"/>
    </row>
    <row r="35" spans="4:10" x14ac:dyDescent="0.25">
      <c r="I35" s="3"/>
    </row>
    <row r="36" spans="4:10" ht="15.75" x14ac:dyDescent="0.25">
      <c r="D36" s="72"/>
      <c r="E36" s="73"/>
      <c r="F36" s="73"/>
      <c r="G36" s="73"/>
      <c r="I36" s="3"/>
    </row>
    <row r="37" spans="4:10" x14ac:dyDescent="0.25">
      <c r="I37" s="3"/>
    </row>
  </sheetData>
  <conditionalFormatting sqref="U3:U29">
    <cfRule type="cellIs" dxfId="13" priority="3" operator="greaterThan">
      <formula>5</formula>
    </cfRule>
  </conditionalFormatting>
  <conditionalFormatting sqref="Y3:Y29">
    <cfRule type="cellIs" dxfId="12" priority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2EB3-A00B-4977-A050-957C50D7A4FE}">
  <sheetPr>
    <tabColor rgb="FF92D050"/>
    <pageSetUpPr fitToPage="1"/>
  </sheetPr>
  <dimension ref="A1:V23"/>
  <sheetViews>
    <sheetView zoomScaleNormal="100" workbookViewId="0">
      <pane ySplit="2" topLeftCell="A3" activePane="bottomLeft" state="frozen"/>
      <selection pane="bottomLeft" activeCell="P1" sqref="P1:V1048576"/>
    </sheetView>
  </sheetViews>
  <sheetFormatPr defaultRowHeight="15" x14ac:dyDescent="0.25"/>
  <cols>
    <col min="3" max="3" width="12" bestFit="1" customWidth="1"/>
    <col min="5" max="5" width="12" bestFit="1" customWidth="1"/>
    <col min="8" max="8" width="15.42578125" customWidth="1"/>
    <col min="9" max="9" width="9.5703125" bestFit="1" customWidth="1"/>
    <col min="10" max="10" width="11.85546875" customWidth="1"/>
    <col min="11" max="11" width="14.28515625" customWidth="1"/>
    <col min="16" max="22" width="0" hidden="1" customWidth="1"/>
  </cols>
  <sheetData>
    <row r="1" spans="1:22" x14ac:dyDescent="0.25">
      <c r="B1" t="s">
        <v>1</v>
      </c>
      <c r="D1" t="s">
        <v>4</v>
      </c>
      <c r="H1" t="s">
        <v>9</v>
      </c>
      <c r="K1" s="7"/>
      <c r="L1" s="1"/>
      <c r="M1" s="1"/>
    </row>
    <row r="2" spans="1:22" ht="16.5" customHeight="1" x14ac:dyDescent="0.25">
      <c r="A2" t="s">
        <v>0</v>
      </c>
      <c r="B2" t="s">
        <v>18</v>
      </c>
      <c r="C2" t="s">
        <v>14</v>
      </c>
      <c r="D2" t="s">
        <v>18</v>
      </c>
      <c r="E2" t="s">
        <v>14</v>
      </c>
      <c r="G2" t="s">
        <v>0</v>
      </c>
      <c r="H2" t="s">
        <v>2</v>
      </c>
      <c r="I2" t="s">
        <v>3</v>
      </c>
      <c r="J2" s="4"/>
      <c r="L2" s="15"/>
      <c r="M2" s="1"/>
    </row>
    <row r="3" spans="1:22" ht="16.5" customHeight="1" x14ac:dyDescent="0.25">
      <c r="A3" s="11">
        <v>4500</v>
      </c>
      <c r="B3" s="34">
        <v>0</v>
      </c>
      <c r="C3" s="34"/>
      <c r="D3" s="34">
        <v>0</v>
      </c>
      <c r="E3" s="10"/>
      <c r="F3" s="10"/>
      <c r="G3" s="11"/>
      <c r="I3" s="10"/>
      <c r="J3" s="4"/>
      <c r="L3" s="16"/>
      <c r="M3" s="2"/>
      <c r="P3" t="s">
        <v>19</v>
      </c>
      <c r="Q3" t="s">
        <v>20</v>
      </c>
      <c r="T3" t="s">
        <v>19</v>
      </c>
      <c r="U3" t="s">
        <v>20</v>
      </c>
    </row>
    <row r="4" spans="1:22" ht="16.5" customHeight="1" x14ac:dyDescent="0.25">
      <c r="A4" s="11">
        <v>4550</v>
      </c>
      <c r="B4">
        <v>33</v>
      </c>
      <c r="C4" s="10">
        <f t="shared" ref="C4:C13" si="0">ROUND(((B4+B3)*(A4-A3)/2/27),0)</f>
        <v>31</v>
      </c>
      <c r="D4">
        <v>0</v>
      </c>
      <c r="E4" s="10">
        <f t="shared" ref="E4:E13" si="1">ROUND(((D4+D3)*(A4-A3)/2/27),0)</f>
        <v>0</v>
      </c>
      <c r="F4" s="10"/>
      <c r="G4" s="11"/>
      <c r="I4" s="10">
        <f t="shared" ref="I4:I7" si="2">(H4+H3)*(G4-G3)/2/27</f>
        <v>0</v>
      </c>
      <c r="J4" s="4"/>
      <c r="L4" s="16"/>
      <c r="M4" s="2"/>
      <c r="P4" s="24">
        <v>33</v>
      </c>
      <c r="Q4">
        <v>33</v>
      </c>
      <c r="R4" s="21">
        <f t="shared" ref="R4:R13" si="3">ABS(P4-Q4)</f>
        <v>0</v>
      </c>
      <c r="T4" s="24">
        <v>0</v>
      </c>
      <c r="U4">
        <v>0</v>
      </c>
      <c r="V4" s="21">
        <f t="shared" ref="V4:V13" si="4">ABS(T4-U4)</f>
        <v>0</v>
      </c>
    </row>
    <row r="5" spans="1:22" ht="16.5" customHeight="1" x14ac:dyDescent="0.25">
      <c r="A5" s="11">
        <v>4600</v>
      </c>
      <c r="B5">
        <v>24</v>
      </c>
      <c r="C5" s="10">
        <f t="shared" si="0"/>
        <v>53</v>
      </c>
      <c r="D5">
        <v>4</v>
      </c>
      <c r="E5" s="10">
        <f t="shared" si="1"/>
        <v>4</v>
      </c>
      <c r="F5" s="10"/>
      <c r="G5" s="11"/>
      <c r="I5" s="10">
        <f t="shared" si="2"/>
        <v>0</v>
      </c>
      <c r="J5" s="4"/>
      <c r="L5" s="16"/>
      <c r="M5" s="2"/>
      <c r="P5" s="24">
        <v>24</v>
      </c>
      <c r="R5" s="21">
        <f t="shared" si="3"/>
        <v>24</v>
      </c>
      <c r="T5" s="24">
        <v>4</v>
      </c>
      <c r="U5">
        <v>4</v>
      </c>
      <c r="V5" s="21">
        <f t="shared" si="4"/>
        <v>0</v>
      </c>
    </row>
    <row r="6" spans="1:22" ht="15.75" customHeight="1" x14ac:dyDescent="0.25">
      <c r="A6" s="11">
        <v>4650</v>
      </c>
      <c r="B6" s="14">
        <v>28</v>
      </c>
      <c r="C6" s="10">
        <f t="shared" si="0"/>
        <v>48</v>
      </c>
      <c r="D6" s="14">
        <v>9</v>
      </c>
      <c r="E6" s="10">
        <f t="shared" si="1"/>
        <v>12</v>
      </c>
      <c r="F6" s="10"/>
      <c r="G6" s="11"/>
      <c r="I6" s="10">
        <f t="shared" si="2"/>
        <v>0</v>
      </c>
      <c r="K6" s="11"/>
      <c r="L6" s="16"/>
      <c r="M6" s="2"/>
      <c r="P6" s="24">
        <v>28</v>
      </c>
      <c r="R6" s="21">
        <f t="shared" si="3"/>
        <v>28</v>
      </c>
      <c r="T6" s="24">
        <v>9</v>
      </c>
      <c r="V6" s="21">
        <f t="shared" si="4"/>
        <v>9</v>
      </c>
    </row>
    <row r="7" spans="1:22" x14ac:dyDescent="0.25">
      <c r="A7" s="11">
        <v>4700</v>
      </c>
      <c r="B7" s="14">
        <v>39</v>
      </c>
      <c r="C7" s="10">
        <f t="shared" si="0"/>
        <v>62</v>
      </c>
      <c r="D7" s="14">
        <v>17</v>
      </c>
      <c r="E7" s="10">
        <f t="shared" si="1"/>
        <v>24</v>
      </c>
      <c r="F7" s="10"/>
      <c r="G7" s="11"/>
      <c r="I7" s="10">
        <f t="shared" si="2"/>
        <v>0</v>
      </c>
      <c r="J7" s="5"/>
      <c r="K7" s="11"/>
      <c r="L7" s="16"/>
      <c r="M7" s="2"/>
      <c r="P7" s="24">
        <v>37</v>
      </c>
      <c r="Q7">
        <v>39</v>
      </c>
      <c r="R7" s="21">
        <f t="shared" si="3"/>
        <v>2</v>
      </c>
      <c r="T7" s="24">
        <v>17</v>
      </c>
      <c r="V7" s="21">
        <f t="shared" si="4"/>
        <v>17</v>
      </c>
    </row>
    <row r="8" spans="1:22" x14ac:dyDescent="0.25">
      <c r="A8" s="11">
        <v>4750</v>
      </c>
      <c r="B8" s="14">
        <v>22</v>
      </c>
      <c r="C8" s="10">
        <f t="shared" si="0"/>
        <v>56</v>
      </c>
      <c r="D8" s="14">
        <v>38</v>
      </c>
      <c r="E8" s="10">
        <f t="shared" si="1"/>
        <v>51</v>
      </c>
      <c r="F8" s="10"/>
      <c r="G8" s="11"/>
      <c r="I8" s="10">
        <f>ROUND(((H8+H7)*(G8-G7)/2/27),0)</f>
        <v>0</v>
      </c>
      <c r="K8" s="11"/>
      <c r="L8" s="16"/>
      <c r="M8" s="2"/>
      <c r="P8" s="24">
        <v>22</v>
      </c>
      <c r="R8" s="21">
        <f t="shared" si="3"/>
        <v>22</v>
      </c>
      <c r="T8" s="24">
        <v>38</v>
      </c>
      <c r="V8" s="21">
        <f t="shared" si="4"/>
        <v>38</v>
      </c>
    </row>
    <row r="9" spans="1:22" x14ac:dyDescent="0.25">
      <c r="A9" s="11">
        <v>4800</v>
      </c>
      <c r="B9" s="14">
        <v>58</v>
      </c>
      <c r="C9" s="10">
        <f t="shared" si="0"/>
        <v>74</v>
      </c>
      <c r="D9" s="14">
        <v>141</v>
      </c>
      <c r="E9" s="10">
        <f t="shared" si="1"/>
        <v>166</v>
      </c>
      <c r="F9" s="10"/>
      <c r="G9" s="11"/>
      <c r="I9" s="10">
        <f t="shared" ref="I9:I13" si="5">ROUND(((H9+H8)*(G9-G8)/2/27),0)</f>
        <v>0</v>
      </c>
      <c r="K9" s="11"/>
      <c r="L9" s="16"/>
      <c r="M9" s="2"/>
      <c r="P9" s="24">
        <v>57.561</v>
      </c>
      <c r="R9" s="21">
        <f t="shared" si="3"/>
        <v>57.561</v>
      </c>
      <c r="T9" s="24">
        <v>141</v>
      </c>
      <c r="V9" s="21">
        <f t="shared" si="4"/>
        <v>141</v>
      </c>
    </row>
    <row r="10" spans="1:22" x14ac:dyDescent="0.25">
      <c r="A10" s="11">
        <v>4850</v>
      </c>
      <c r="B10" s="14">
        <v>149</v>
      </c>
      <c r="C10" s="10">
        <f t="shared" si="0"/>
        <v>192</v>
      </c>
      <c r="D10" s="14">
        <v>84</v>
      </c>
      <c r="E10" s="10">
        <f t="shared" si="1"/>
        <v>208</v>
      </c>
      <c r="F10" s="10"/>
      <c r="G10" s="11"/>
      <c r="I10" s="10">
        <f t="shared" si="5"/>
        <v>0</v>
      </c>
      <c r="K10" s="11"/>
      <c r="L10" s="16"/>
      <c r="M10" s="2"/>
      <c r="P10" s="24">
        <v>148.84800000000001</v>
      </c>
      <c r="R10" s="21">
        <f t="shared" si="3"/>
        <v>148.84800000000001</v>
      </c>
      <c r="T10" s="24">
        <v>84</v>
      </c>
      <c r="V10" s="21">
        <f t="shared" si="4"/>
        <v>84</v>
      </c>
    </row>
    <row r="11" spans="1:22" x14ac:dyDescent="0.25">
      <c r="A11" s="11">
        <v>4900</v>
      </c>
      <c r="B11" s="14">
        <v>343</v>
      </c>
      <c r="C11" s="10">
        <f t="shared" si="0"/>
        <v>456</v>
      </c>
      <c r="D11" s="14">
        <v>157</v>
      </c>
      <c r="E11" s="10">
        <f t="shared" si="1"/>
        <v>223</v>
      </c>
      <c r="F11" s="10"/>
      <c r="G11" s="11"/>
      <c r="I11" s="10">
        <f t="shared" si="5"/>
        <v>0</v>
      </c>
      <c r="J11" s="5"/>
      <c r="K11" s="11"/>
      <c r="L11" s="16"/>
      <c r="M11" s="10"/>
      <c r="P11" s="24">
        <v>342.51400000000001</v>
      </c>
      <c r="R11" s="21">
        <f t="shared" si="3"/>
        <v>342.51400000000001</v>
      </c>
      <c r="T11" s="24">
        <v>157</v>
      </c>
      <c r="V11" s="21">
        <f t="shared" si="4"/>
        <v>157</v>
      </c>
    </row>
    <row r="12" spans="1:22" x14ac:dyDescent="0.25">
      <c r="A12" s="11">
        <v>4950</v>
      </c>
      <c r="B12" s="14">
        <v>0</v>
      </c>
      <c r="C12" s="10">
        <f t="shared" si="0"/>
        <v>318</v>
      </c>
      <c r="D12" s="14">
        <v>289</v>
      </c>
      <c r="E12" s="10">
        <f t="shared" si="1"/>
        <v>413</v>
      </c>
      <c r="F12" s="10"/>
      <c r="G12" s="11"/>
      <c r="I12" s="10">
        <f t="shared" si="5"/>
        <v>0</v>
      </c>
      <c r="J12" s="5"/>
      <c r="K12" s="11"/>
      <c r="L12" s="16"/>
      <c r="M12" s="2"/>
      <c r="P12" s="24">
        <v>0</v>
      </c>
      <c r="Q12">
        <v>0</v>
      </c>
      <c r="R12" s="21">
        <f t="shared" si="3"/>
        <v>0</v>
      </c>
      <c r="T12" s="24">
        <v>93.79</v>
      </c>
      <c r="U12">
        <v>289</v>
      </c>
      <c r="V12" s="21">
        <f t="shared" si="4"/>
        <v>195.20999999999998</v>
      </c>
    </row>
    <row r="13" spans="1:22" x14ac:dyDescent="0.25">
      <c r="A13" s="11">
        <v>4980</v>
      </c>
      <c r="B13" s="14">
        <v>0</v>
      </c>
      <c r="C13" s="10">
        <f t="shared" si="0"/>
        <v>0</v>
      </c>
      <c r="D13" s="14">
        <v>103</v>
      </c>
      <c r="E13" s="10">
        <f t="shared" si="1"/>
        <v>218</v>
      </c>
      <c r="F13" s="10"/>
      <c r="G13" s="11"/>
      <c r="I13" s="10">
        <f t="shared" si="5"/>
        <v>0</v>
      </c>
      <c r="J13" s="5"/>
      <c r="K13" s="11"/>
      <c r="L13" s="16"/>
      <c r="M13" s="2"/>
      <c r="P13" s="24">
        <v>0</v>
      </c>
      <c r="Q13">
        <v>0</v>
      </c>
      <c r="R13" s="21">
        <f t="shared" si="3"/>
        <v>0</v>
      </c>
      <c r="T13" s="24">
        <v>0</v>
      </c>
      <c r="U13">
        <v>103</v>
      </c>
      <c r="V13" s="21">
        <f t="shared" si="4"/>
        <v>103</v>
      </c>
    </row>
    <row r="14" spans="1:22" x14ac:dyDescent="0.25">
      <c r="A14" s="11"/>
      <c r="B14" s="14"/>
      <c r="C14" s="10"/>
      <c r="D14" s="14"/>
      <c r="E14" s="10"/>
      <c r="F14" s="10"/>
      <c r="K14" s="11"/>
    </row>
    <row r="15" spans="1:22" x14ac:dyDescent="0.25">
      <c r="A15" s="11"/>
      <c r="C15" s="2">
        <f>SUM(C4:C13)</f>
        <v>1290</v>
      </c>
      <c r="E15" s="2">
        <f>SUM(E4:E13)</f>
        <v>1319</v>
      </c>
      <c r="I15" s="3">
        <f>SUM(I3:I13)</f>
        <v>0</v>
      </c>
      <c r="L15" s="2"/>
      <c r="M15" s="2"/>
    </row>
    <row r="19" spans="4:10" x14ac:dyDescent="0.25">
      <c r="I19" s="3"/>
      <c r="J19" s="3"/>
    </row>
    <row r="20" spans="4:10" ht="15.75" x14ac:dyDescent="0.25">
      <c r="D20" s="19"/>
      <c r="E20" s="43"/>
      <c r="F20" s="43"/>
      <c r="G20" s="43"/>
      <c r="I20" s="3"/>
      <c r="J20" s="3"/>
    </row>
    <row r="21" spans="4:10" x14ac:dyDescent="0.25">
      <c r="I21" s="3"/>
      <c r="J21" s="3"/>
    </row>
    <row r="23" spans="4:10" x14ac:dyDescent="0.25">
      <c r="J23" s="2"/>
    </row>
  </sheetData>
  <mergeCells count="1">
    <mergeCell ref="E20:G20"/>
  </mergeCells>
  <conditionalFormatting sqref="R4:R13 V4:V13">
    <cfRule type="cellIs" dxfId="11" priority="3" operator="greaterThan">
      <formula>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2C396F995CA41B0028D19B3C8E7AA" ma:contentTypeVersion="9" ma:contentTypeDescription="Create a new document." ma:contentTypeScope="" ma:versionID="9f6a9118f0886fdcfb896e951c4bd101">
  <xsd:schema xmlns:xsd="http://www.w3.org/2001/XMLSchema" xmlns:xs="http://www.w3.org/2001/XMLSchema" xmlns:p="http://schemas.microsoft.com/office/2006/metadata/properties" xmlns:ns2="dfcfe2a4-78c4-4618-87c6-2ede5d81df59" xmlns:ns3="9c16dc54-5a24-4afd-a61c-664ec7eab416" targetNamespace="http://schemas.microsoft.com/office/2006/metadata/properties" ma:root="true" ma:fieldsID="98c0ec96503409dca92c62510f40da36" ns2:_="" ns3:_="">
    <xsd:import namespace="dfcfe2a4-78c4-4618-87c6-2ede5d81df59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Letting_x0020_Date" minOccurs="0"/>
                <xsd:element ref="ns2:Letting_x0020_Date_x003a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fe2a4-78c4-4618-87c6-2ede5d81df59" elementFormDefault="qualified">
    <xsd:import namespace="http://schemas.microsoft.com/office/2006/documentManagement/types"/>
    <xsd:import namespace="http://schemas.microsoft.com/office/infopath/2007/PartnerControls"/>
    <xsd:element name="Date" ma:index="2" nillable="true" ma:displayName="Date" ma:default="[today]" ma:format="DateOnly" ma:internalName="Date" ma:readOnly="false">
      <xsd:simpleType>
        <xsd:restriction base="dms:DateTime"/>
      </xsd:simpleType>
    </xsd:element>
    <xsd:element name="Letting_x0020_Date" ma:index="3" nillable="true" ma:displayName="Letting Date" ma:list="{23c45ea9-9303-4740-a1d8-eb69368457e0}" ma:internalName="Letting_x0020_Date" ma:readOnly="false" ma:showField="Letting_x0020_Date">
      <xsd:simpleType>
        <xsd:restriction base="dms:Lookup"/>
      </xsd:simpleType>
    </xsd:element>
    <xsd:element name="Letting_x0020_Date_x003a_Title" ma:index="6" nillable="true" ma:displayName="Letting Date:Title" ma:list="{23c45ea9-9303-4740-a1d8-eb69368457e0}" ma:internalName="Letting_x0020_Date_x003a_Title" ma:readOnly="true" ma:showField="Title" ma:web="414c989b-f62e-465c-b29e-50aa05b53d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fcfe2a4-78c4-4618-87c6-2ede5d81df59">2024-06-06T04:00:00+00:00</Date>
    <Letting_x0020_Date xmlns="dfcfe2a4-78c4-4618-87c6-2ede5d81df59">253</Letting_x0020_Date>
  </documentManagement>
</p:properties>
</file>

<file path=customXml/itemProps1.xml><?xml version="1.0" encoding="utf-8"?>
<ds:datastoreItem xmlns:ds="http://schemas.openxmlformats.org/officeDocument/2006/customXml" ds:itemID="{2FB925B4-9F82-47A6-9164-51EFAA3733CC}"/>
</file>

<file path=customXml/itemProps2.xml><?xml version="1.0" encoding="utf-8"?>
<ds:datastoreItem xmlns:ds="http://schemas.openxmlformats.org/officeDocument/2006/customXml" ds:itemID="{426D4D94-13FE-4929-882D-30E49B7A09E1}"/>
</file>

<file path=customXml/itemProps3.xml><?xml version="1.0" encoding="utf-8"?>
<ds:datastoreItem xmlns:ds="http://schemas.openxmlformats.org/officeDocument/2006/customXml" ds:itemID="{D24BEA00-D5C6-40C2-A6E5-A59B8005D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Connector Route</vt:lpstr>
      <vt:lpstr>Connector Transverse Benching</vt:lpstr>
      <vt:lpstr>KY 245</vt:lpstr>
      <vt:lpstr>US 62</vt:lpstr>
      <vt:lpstr>Brookview Ln.</vt:lpstr>
      <vt:lpstr>Greenfield Ave.</vt:lpstr>
      <vt:lpstr>Old Boston Rd.</vt:lpstr>
      <vt:lpstr>Piper Dr.</vt:lpstr>
      <vt:lpstr>KY 2737</vt:lpstr>
      <vt:lpstr>KY 1430 E.</vt:lpstr>
      <vt:lpstr>Cul-De-Sacs</vt:lpstr>
      <vt:lpstr>KY 1430 E. Transverse Benching</vt:lpstr>
      <vt:lpstr>KY 1430 W.</vt:lpstr>
      <vt:lpstr>Venetian Way</vt:lpstr>
      <vt:lpstr>Shannon Way</vt:lpstr>
      <vt:lpstr>Entrances</vt:lpstr>
      <vt:lpstr>Earthwork Summary</vt:lpstr>
    </vt:vector>
  </TitlesOfParts>
  <Company>Strand Associates,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 105 - CID 24-1107 - Nelson County - Earthwork Spreadsheet</dc:title>
  <dc:creator>Seth Winslow</dc:creator>
  <cp:lastModifiedBy>Clayton, Adam</cp:lastModifiedBy>
  <cp:lastPrinted>2022-04-15T13:03:50Z</cp:lastPrinted>
  <dcterms:created xsi:type="dcterms:W3CDTF">2011-04-19T14:52:37Z</dcterms:created>
  <dcterms:modified xsi:type="dcterms:W3CDTF">2024-06-05T17:33:56Z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0x010100BF52C396F995CA41B0028D19B3C8E7AA</vt:lpwstr>
  </property>
</Properties>
</file>